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3午餐點心表\"/>
    </mc:Choice>
  </mc:AlternateContent>
  <bookViews>
    <workbookView xWindow="3600" yWindow="675" windowWidth="19200" windowHeight="15480" tabRatio="887"/>
  </bookViews>
  <sheets>
    <sheet name="10月菜單" sheetId="10" r:id="rId1"/>
    <sheet name="素食" sheetId="14" r:id="rId2"/>
    <sheet name="1001~1004" sheetId="13" r:id="rId3"/>
    <sheet name="1007~1011" sheetId="11" r:id="rId4"/>
    <sheet name="1014~1018" sheetId="4" r:id="rId5"/>
    <sheet name="1021~1025" sheetId="5" r:id="rId6"/>
    <sheet name="1028~1031" sheetId="7" r:id="rId7"/>
  </sheets>
  <definedNames>
    <definedName name="_xlnm.Print_Area" localSheetId="3">'1007~1011'!$A$1:$AO$42</definedName>
    <definedName name="_xlnm.Print_Area" localSheetId="0">'10月菜單'!$A$1:$N$27</definedName>
    <definedName name="_xlnm.Print_Area" localSheetId="1">素食!$A$1:$N$27</definedName>
  </definedNames>
  <calcPr calcId="162913"/>
</workbook>
</file>

<file path=xl/calcChain.xml><?xml version="1.0" encoding="utf-8"?>
<calcChain xmlns="http://schemas.openxmlformats.org/spreadsheetml/2006/main">
  <c r="P26" i="4" l="1"/>
  <c r="N26" i="4"/>
  <c r="P25" i="4"/>
  <c r="O25" i="4"/>
  <c r="P21" i="4"/>
  <c r="O21" i="4"/>
  <c r="P18" i="4"/>
  <c r="O18" i="4"/>
  <c r="P17" i="4"/>
  <c r="P16" i="4"/>
  <c r="N16" i="4"/>
  <c r="P15" i="4"/>
  <c r="O15" i="4"/>
  <c r="P11" i="4"/>
  <c r="P10" i="4"/>
  <c r="M10" i="4"/>
  <c r="P9" i="4"/>
  <c r="O9" i="4"/>
  <c r="P8" i="4"/>
  <c r="N8" i="4"/>
  <c r="AF27" i="7"/>
  <c r="AE27" i="7"/>
  <c r="AF26" i="7"/>
  <c r="AD26" i="7"/>
  <c r="AF25" i="7"/>
  <c r="AE25" i="7"/>
  <c r="AF21" i="7"/>
  <c r="AE21" i="7"/>
  <c r="AF18" i="7"/>
  <c r="AD18" i="7"/>
  <c r="AF17" i="7"/>
  <c r="AE17" i="7"/>
  <c r="AF16" i="7"/>
  <c r="AE16" i="7"/>
  <c r="AF15" i="7"/>
  <c r="AE15" i="7"/>
  <c r="AE10" i="7"/>
  <c r="AE9" i="7"/>
  <c r="AG35" i="7" s="1"/>
  <c r="AF35" i="7" s="1"/>
  <c r="AD8" i="7"/>
  <c r="X36" i="11"/>
  <c r="U5" i="4"/>
  <c r="AN36" i="7"/>
  <c r="AO35" i="7"/>
  <c r="AN35" i="7" s="1"/>
  <c r="AN39" i="7" s="1"/>
  <c r="AO34" i="7"/>
  <c r="AO33" i="7"/>
  <c r="AO39" i="7" s="1"/>
  <c r="AF36" i="7"/>
  <c r="AG34" i="7"/>
  <c r="X36" i="7"/>
  <c r="Y35" i="7"/>
  <c r="X35" i="7" s="1"/>
  <c r="X39" i="7" s="1"/>
  <c r="Y34" i="7"/>
  <c r="P36" i="7"/>
  <c r="Q35" i="7"/>
  <c r="P35" i="7" s="1"/>
  <c r="P39" i="7" s="1"/>
  <c r="Q34" i="7"/>
  <c r="H36" i="7"/>
  <c r="I35" i="7"/>
  <c r="H35" i="7" s="1"/>
  <c r="H39" i="7" s="1"/>
  <c r="I34" i="7"/>
  <c r="AN36" i="5"/>
  <c r="AO35" i="5"/>
  <c r="AN35" i="5" s="1"/>
  <c r="AN39" i="5" s="1"/>
  <c r="AO34" i="5"/>
  <c r="AF36" i="5"/>
  <c r="AG35" i="5"/>
  <c r="AF35" i="5" s="1"/>
  <c r="AF39" i="5" s="1"/>
  <c r="AG34" i="5"/>
  <c r="X36" i="5"/>
  <c r="Y35" i="5"/>
  <c r="X35" i="5" s="1"/>
  <c r="X39" i="5" s="1"/>
  <c r="Y34" i="5"/>
  <c r="P36" i="5"/>
  <c r="Q35" i="5"/>
  <c r="P35" i="5" s="1"/>
  <c r="P39" i="5" s="1"/>
  <c r="Q34" i="5"/>
  <c r="H36" i="5"/>
  <c r="I35" i="5"/>
  <c r="H35" i="5" s="1"/>
  <c r="H39" i="5" s="1"/>
  <c r="I34" i="5"/>
  <c r="AN36" i="4"/>
  <c r="AO35" i="4"/>
  <c r="AN35" i="4" s="1"/>
  <c r="AN39" i="4" s="1"/>
  <c r="AO34" i="4"/>
  <c r="AF36" i="4"/>
  <c r="AG35" i="4"/>
  <c r="AF35" i="4" s="1"/>
  <c r="AF39" i="4" s="1"/>
  <c r="AG34" i="4"/>
  <c r="X36" i="4"/>
  <c r="Y35" i="4"/>
  <c r="X35" i="4" s="1"/>
  <c r="X39" i="4" s="1"/>
  <c r="Y34" i="4"/>
  <c r="Y33" i="4"/>
  <c r="Y39" i="4" s="1"/>
  <c r="P36" i="4"/>
  <c r="Q35" i="4"/>
  <c r="P35" i="4" s="1"/>
  <c r="P39" i="4" s="1"/>
  <c r="Q34" i="4"/>
  <c r="H36" i="4"/>
  <c r="I35" i="4"/>
  <c r="H35" i="4" s="1"/>
  <c r="H39" i="4" s="1"/>
  <c r="I34" i="4"/>
  <c r="AN36" i="11"/>
  <c r="AO35" i="11"/>
  <c r="AN35" i="11" s="1"/>
  <c r="AN39" i="11" s="1"/>
  <c r="AO34" i="11"/>
  <c r="AF36" i="11"/>
  <c r="AG35" i="11"/>
  <c r="AF35" i="11" s="1"/>
  <c r="AF39" i="11" s="1"/>
  <c r="AG34" i="11"/>
  <c r="AG33" i="11"/>
  <c r="AG39" i="11" s="1"/>
  <c r="Y35" i="11"/>
  <c r="X35" i="11" s="1"/>
  <c r="Y34" i="11"/>
  <c r="P36" i="11"/>
  <c r="Q35" i="11"/>
  <c r="P35" i="11" s="1"/>
  <c r="P39" i="11" s="1"/>
  <c r="Q34" i="11"/>
  <c r="H36" i="11"/>
  <c r="I35" i="11"/>
  <c r="H35" i="11" s="1"/>
  <c r="H39" i="11" s="1"/>
  <c r="I34" i="11"/>
  <c r="AN36" i="13"/>
  <c r="AO35" i="13"/>
  <c r="AN35" i="13" s="1"/>
  <c r="AN39" i="13" s="1"/>
  <c r="AO34" i="13"/>
  <c r="AF36" i="13"/>
  <c r="AG35" i="13"/>
  <c r="AF35" i="13" s="1"/>
  <c r="AF39" i="13" s="1"/>
  <c r="AG34" i="13"/>
  <c r="X36" i="13"/>
  <c r="Y35" i="13"/>
  <c r="X35" i="13" s="1"/>
  <c r="X39" i="13" s="1"/>
  <c r="Y34" i="13"/>
  <c r="P36" i="13"/>
  <c r="Q35" i="13"/>
  <c r="P35" i="13" s="1"/>
  <c r="P39" i="13" s="1"/>
  <c r="Q34" i="13"/>
  <c r="H36" i="13"/>
  <c r="I35" i="13"/>
  <c r="H35" i="13" s="1"/>
  <c r="H39" i="13" s="1"/>
  <c r="I34" i="13"/>
  <c r="I33" i="13"/>
  <c r="I39" i="13" s="1"/>
  <c r="X17" i="7"/>
  <c r="X12" i="11"/>
  <c r="W12" i="11"/>
  <c r="X11" i="11"/>
  <c r="W11" i="11"/>
  <c r="X10" i="11"/>
  <c r="X9" i="11"/>
  <c r="X8" i="11"/>
  <c r="V8" i="11"/>
  <c r="H5" i="7"/>
  <c r="E5" i="7"/>
  <c r="I33" i="7" s="1"/>
  <c r="I39" i="7" s="1"/>
  <c r="H5" i="5"/>
  <c r="E5" i="5"/>
  <c r="I33" i="5" s="1"/>
  <c r="I39" i="5" s="1"/>
  <c r="H5" i="4"/>
  <c r="E5" i="4"/>
  <c r="I33" i="4" s="1"/>
  <c r="I39" i="4" s="1"/>
  <c r="AN6" i="5"/>
  <c r="AK6" i="5"/>
  <c r="AN5" i="5"/>
  <c r="AK5" i="5"/>
  <c r="AO33" i="5" s="1"/>
  <c r="AO39" i="5" s="1"/>
  <c r="AN6" i="4"/>
  <c r="AK6" i="4"/>
  <c r="AN5" i="4"/>
  <c r="AK5" i="4"/>
  <c r="AN6" i="11"/>
  <c r="AK6" i="11"/>
  <c r="AN5" i="11"/>
  <c r="AK5" i="11"/>
  <c r="AO33" i="11" s="1"/>
  <c r="AO39" i="11" s="1"/>
  <c r="AK6" i="13"/>
  <c r="AF39" i="7" l="1"/>
  <c r="X39" i="11"/>
  <c r="AO33" i="4"/>
  <c r="AO39" i="4" s="1"/>
  <c r="H11" i="7"/>
  <c r="G11" i="7"/>
  <c r="H10" i="7"/>
  <c r="G10" i="7"/>
  <c r="H9" i="7"/>
  <c r="E9" i="7"/>
  <c r="H8" i="7"/>
  <c r="F8" i="7"/>
  <c r="P16" i="11"/>
  <c r="P15" i="11"/>
  <c r="N17" i="11"/>
  <c r="O16" i="11"/>
  <c r="M15" i="11"/>
  <c r="P14" i="11"/>
  <c r="M14" i="11"/>
  <c r="H19" i="4"/>
  <c r="G19" i="4"/>
  <c r="H18" i="4"/>
  <c r="G18" i="4"/>
  <c r="H17" i="4"/>
  <c r="G17" i="4"/>
  <c r="H16" i="4"/>
  <c r="F16" i="4"/>
  <c r="H15" i="4"/>
  <c r="G15" i="4"/>
  <c r="X28" i="13" l="1"/>
  <c r="X27" i="13"/>
  <c r="V27" i="13"/>
  <c r="X26" i="13"/>
  <c r="V26" i="13"/>
  <c r="X25" i="13"/>
  <c r="W25" i="13"/>
  <c r="V11" i="13" l="1"/>
  <c r="AF6" i="7"/>
  <c r="AC6" i="7"/>
  <c r="AF5" i="7"/>
  <c r="AC5" i="7"/>
  <c r="V17" i="7"/>
  <c r="X22" i="7"/>
  <c r="W22" i="7"/>
  <c r="U5" i="7"/>
  <c r="Y33" i="7" s="1"/>
  <c r="Y39" i="7" s="1"/>
  <c r="P16" i="7"/>
  <c r="N16" i="7"/>
  <c r="P15" i="7"/>
  <c r="O15" i="7"/>
  <c r="AF6" i="5"/>
  <c r="AC6" i="5"/>
  <c r="AF5" i="5"/>
  <c r="AC5" i="5"/>
  <c r="AG33" i="5" s="1"/>
  <c r="AG39" i="5" s="1"/>
  <c r="AF25" i="5"/>
  <c r="AD25" i="5"/>
  <c r="AF24" i="5"/>
  <c r="AE24" i="5"/>
  <c r="AN25" i="5"/>
  <c r="AL25" i="5"/>
  <c r="AN24" i="5"/>
  <c r="AM24" i="5"/>
  <c r="AF8" i="5"/>
  <c r="AD8" i="5"/>
  <c r="AG33" i="7" l="1"/>
  <c r="AG39" i="7" s="1"/>
  <c r="V17" i="5"/>
  <c r="H17" i="5"/>
  <c r="H16" i="5"/>
  <c r="F16" i="5"/>
  <c r="H15" i="5"/>
  <c r="G15" i="5"/>
  <c r="H14" i="5"/>
  <c r="G14" i="5"/>
  <c r="AF6" i="4" l="1"/>
  <c r="AC6" i="4"/>
  <c r="AF5" i="4"/>
  <c r="AC5" i="4"/>
  <c r="AC25" i="4"/>
  <c r="AD26" i="4"/>
  <c r="U15" i="4"/>
  <c r="H26" i="4"/>
  <c r="F26" i="4"/>
  <c r="H25" i="4"/>
  <c r="G25" i="4"/>
  <c r="AM27" i="11"/>
  <c r="AN26" i="11"/>
  <c r="AM26" i="11"/>
  <c r="AN25" i="11"/>
  <c r="AN24" i="11"/>
  <c r="AL24" i="11"/>
  <c r="AN12" i="11"/>
  <c r="AM12" i="11"/>
  <c r="AN11" i="11"/>
  <c r="AM11" i="11"/>
  <c r="AN10" i="11"/>
  <c r="AM10" i="11"/>
  <c r="AN9" i="11"/>
  <c r="AN8" i="11"/>
  <c r="AL8" i="11"/>
  <c r="AG33" i="4" l="1"/>
  <c r="AG39" i="4" s="1"/>
  <c r="U14" i="11"/>
  <c r="N25" i="11"/>
  <c r="P26" i="11"/>
  <c r="P25" i="11"/>
  <c r="P24" i="11"/>
  <c r="N24" i="11"/>
  <c r="P11" i="11" l="1"/>
  <c r="P10" i="11"/>
  <c r="P9" i="11"/>
  <c r="P8" i="11"/>
  <c r="N8" i="11"/>
  <c r="H16" i="11" l="1"/>
  <c r="G16" i="11"/>
  <c r="H15" i="11"/>
  <c r="F15" i="11"/>
  <c r="H14" i="11"/>
  <c r="E14" i="11"/>
  <c r="H11" i="11" l="1"/>
  <c r="F11" i="11"/>
  <c r="H10" i="11"/>
  <c r="H9" i="11"/>
  <c r="G9" i="11"/>
  <c r="H8" i="11"/>
  <c r="F8" i="11"/>
  <c r="AF6" i="13" l="1"/>
  <c r="AC6" i="13"/>
  <c r="AF5" i="13"/>
  <c r="AC5" i="13"/>
  <c r="AG33" i="13" s="1"/>
  <c r="AG39" i="13" s="1"/>
  <c r="AF26" i="13"/>
  <c r="AD26" i="13"/>
  <c r="AF25" i="13"/>
  <c r="AE25" i="13"/>
  <c r="AF8" i="13"/>
  <c r="AD8" i="13"/>
  <c r="U8" i="13"/>
  <c r="X8" i="13"/>
  <c r="W9" i="13"/>
  <c r="X9" i="13"/>
  <c r="X10" i="13"/>
  <c r="X11" i="13"/>
  <c r="X12" i="13"/>
  <c r="U5" i="13" l="1"/>
  <c r="Y33" i="13" s="1"/>
  <c r="Y39" i="13" s="1"/>
  <c r="U15" i="13"/>
  <c r="P26" i="13" l="1"/>
  <c r="N26" i="13"/>
  <c r="P25" i="13"/>
  <c r="O25" i="13"/>
  <c r="P21" i="13"/>
  <c r="O21" i="13"/>
  <c r="P17" i="13"/>
  <c r="P16" i="13"/>
  <c r="N16" i="13"/>
  <c r="P15" i="13"/>
  <c r="O15" i="13"/>
  <c r="AE18" i="4" l="1"/>
  <c r="AF18" i="4"/>
  <c r="AE19" i="4"/>
  <c r="AF19" i="4"/>
  <c r="AN26" i="4" l="1"/>
  <c r="AN25" i="4"/>
  <c r="AK25" i="4"/>
  <c r="P10" i="13"/>
  <c r="O10" i="13"/>
  <c r="P9" i="13"/>
  <c r="P8" i="13"/>
  <c r="N8" i="13"/>
  <c r="N8" i="10" l="1"/>
  <c r="P25" i="5" l="1"/>
  <c r="N25" i="5"/>
  <c r="P24" i="5"/>
  <c r="O24" i="5"/>
  <c r="AN11" i="5" l="1"/>
  <c r="AN10" i="5"/>
  <c r="AM10" i="5"/>
  <c r="AN9" i="5"/>
  <c r="AN8" i="5"/>
  <c r="AL8" i="5"/>
  <c r="AD16" i="5" l="1"/>
  <c r="G25" i="5" l="1"/>
  <c r="F24" i="5"/>
  <c r="AN19" i="4" l="1"/>
  <c r="AM19" i="4"/>
  <c r="AN18" i="4"/>
  <c r="AN17" i="4"/>
  <c r="AL17" i="4"/>
  <c r="AN16" i="4"/>
  <c r="AM16" i="4"/>
  <c r="AN15" i="4"/>
  <c r="AK15" i="4"/>
  <c r="H11" i="4" l="1"/>
  <c r="G11" i="4"/>
  <c r="H10" i="4"/>
  <c r="H9" i="4"/>
  <c r="G9" i="4"/>
  <c r="H8" i="4"/>
  <c r="F8" i="4"/>
  <c r="X26" i="11" l="1"/>
  <c r="V26" i="11"/>
  <c r="X25" i="11"/>
  <c r="V25" i="11"/>
  <c r="X24" i="11"/>
  <c r="W24" i="11"/>
  <c r="X14" i="11" l="1"/>
  <c r="H30" i="11" l="1"/>
  <c r="F30" i="11"/>
  <c r="H29" i="11"/>
  <c r="H28" i="11"/>
  <c r="F28" i="11"/>
  <c r="H27" i="11"/>
  <c r="G27" i="11"/>
  <c r="H26" i="11"/>
  <c r="G26" i="11"/>
  <c r="H25" i="11"/>
  <c r="G25" i="11"/>
  <c r="H24" i="11"/>
  <c r="G24" i="11"/>
  <c r="O18" i="11" l="1"/>
  <c r="X16" i="7" l="1"/>
  <c r="V16" i="7"/>
  <c r="X15" i="7"/>
  <c r="X14" i="7"/>
  <c r="V14" i="7"/>
  <c r="X13" i="7"/>
  <c r="W13" i="7"/>
  <c r="X12" i="7"/>
  <c r="W12" i="7"/>
  <c r="X11" i="7"/>
  <c r="W11" i="7"/>
  <c r="X10" i="7"/>
  <c r="X9" i="7"/>
  <c r="V9" i="7"/>
  <c r="X8" i="7"/>
  <c r="W8" i="7"/>
  <c r="X5" i="7"/>
  <c r="H20" i="11"/>
  <c r="G20" i="11"/>
  <c r="P20" i="11"/>
  <c r="O20" i="11"/>
  <c r="AN25" i="13"/>
  <c r="AK25" i="13"/>
  <c r="X15" i="13" l="1"/>
  <c r="P6" i="11" l="1"/>
  <c r="M6" i="11"/>
  <c r="P5" i="11"/>
  <c r="M5" i="11"/>
  <c r="H5" i="11"/>
  <c r="E5" i="11"/>
  <c r="I33" i="11" s="1"/>
  <c r="I39" i="11" s="1"/>
  <c r="Q33" i="11" l="1"/>
  <c r="Q39" i="11" s="1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0" i="14"/>
  <c r="N9" i="14"/>
  <c r="N8" i="14"/>
  <c r="N7" i="14"/>
  <c r="N6" i="14"/>
  <c r="N5" i="14"/>
  <c r="N4" i="14"/>
  <c r="N9" i="10" l="1"/>
  <c r="N21" i="10"/>
  <c r="N20" i="10"/>
  <c r="N19" i="10"/>
  <c r="N18" i="10"/>
  <c r="N17" i="10"/>
  <c r="N16" i="10"/>
  <c r="N15" i="10"/>
  <c r="N14" i="10"/>
  <c r="N13" i="10"/>
  <c r="N12" i="10"/>
  <c r="N11" i="10"/>
  <c r="N6" i="10"/>
  <c r="N5" i="10"/>
  <c r="N4" i="10"/>
  <c r="N3" i="10"/>
  <c r="AF17" i="4" l="1"/>
  <c r="AE17" i="4"/>
  <c r="AF16" i="4"/>
  <c r="AD16" i="4"/>
  <c r="AF15" i="4"/>
  <c r="AE15" i="4"/>
  <c r="AF17" i="13"/>
  <c r="AE17" i="13"/>
  <c r="AF16" i="13"/>
  <c r="AE16" i="13"/>
  <c r="AF15" i="13"/>
  <c r="AE15" i="13"/>
  <c r="X15" i="4" l="1"/>
  <c r="H27" i="7" l="1"/>
  <c r="G27" i="7"/>
  <c r="H26" i="7"/>
  <c r="H25" i="7"/>
  <c r="F25" i="7"/>
  <c r="P30" i="7"/>
  <c r="O30" i="7"/>
  <c r="P29" i="7"/>
  <c r="N29" i="7"/>
  <c r="P28" i="7"/>
  <c r="P27" i="7"/>
  <c r="O27" i="7"/>
  <c r="P26" i="7"/>
  <c r="M26" i="7"/>
  <c r="P25" i="7"/>
  <c r="M25" i="7"/>
  <c r="G16" i="7" l="1"/>
  <c r="H15" i="7"/>
  <c r="M6" i="7" l="1"/>
  <c r="M5" i="7"/>
  <c r="P6" i="7"/>
  <c r="P5" i="7"/>
  <c r="P10" i="7"/>
  <c r="O10" i="7"/>
  <c r="P9" i="7"/>
  <c r="O9" i="7"/>
  <c r="P8" i="7"/>
  <c r="N8" i="7"/>
  <c r="Q33" i="7" l="1"/>
  <c r="Q39" i="7" s="1"/>
  <c r="X15" i="5"/>
  <c r="W15" i="5"/>
  <c r="X14" i="5"/>
  <c r="W14" i="5"/>
  <c r="X13" i="5"/>
  <c r="X12" i="5"/>
  <c r="W12" i="5"/>
  <c r="X11" i="5"/>
  <c r="X10" i="5"/>
  <c r="W10" i="5"/>
  <c r="X9" i="5"/>
  <c r="V9" i="5"/>
  <c r="X8" i="5"/>
  <c r="V8" i="5"/>
  <c r="AL8" i="4" l="1"/>
  <c r="X27" i="4" l="1"/>
  <c r="W27" i="4"/>
  <c r="X26" i="4"/>
  <c r="V26" i="4"/>
  <c r="X25" i="4"/>
  <c r="W25" i="4"/>
  <c r="AF20" i="5" l="1"/>
  <c r="AE20" i="5"/>
  <c r="AF21" i="4"/>
  <c r="AE21" i="4"/>
  <c r="AF21" i="13"/>
  <c r="AE21" i="13"/>
  <c r="P21" i="7"/>
  <c r="O21" i="7"/>
  <c r="P20" i="5"/>
  <c r="O20" i="5"/>
  <c r="AN6" i="13" l="1"/>
  <c r="P18" i="5" l="1"/>
  <c r="O18" i="5"/>
  <c r="P17" i="5"/>
  <c r="O17" i="5"/>
  <c r="P16" i="5"/>
  <c r="O16" i="5"/>
  <c r="P15" i="5"/>
  <c r="N15" i="5"/>
  <c r="P14" i="5"/>
  <c r="O14" i="5"/>
  <c r="AN16" i="11"/>
  <c r="AN15" i="11"/>
  <c r="AL15" i="11"/>
  <c r="AN14" i="11"/>
  <c r="AM14" i="11"/>
  <c r="X21" i="13" l="1"/>
  <c r="W21" i="13"/>
  <c r="W21" i="5"/>
  <c r="N8" i="5" l="1"/>
  <c r="P8" i="5"/>
  <c r="P9" i="5"/>
  <c r="O10" i="5"/>
  <c r="P10" i="5"/>
  <c r="O11" i="5"/>
  <c r="P11" i="5"/>
  <c r="M12" i="5"/>
  <c r="P12" i="5"/>
  <c r="AF16" i="5"/>
  <c r="AF15" i="5"/>
  <c r="AE15" i="5"/>
  <c r="AF14" i="5"/>
  <c r="X17" i="5" l="1"/>
  <c r="X5" i="5"/>
  <c r="U5" i="5"/>
  <c r="Y33" i="5" s="1"/>
  <c r="Y39" i="5" s="1"/>
  <c r="H25" i="5"/>
  <c r="H24" i="5"/>
  <c r="H12" i="5"/>
  <c r="G12" i="5"/>
  <c r="H11" i="5"/>
  <c r="H10" i="5"/>
  <c r="G10" i="5"/>
  <c r="H9" i="5"/>
  <c r="H8" i="5"/>
  <c r="F8" i="5"/>
  <c r="AN11" i="4"/>
  <c r="AM11" i="4"/>
  <c r="AN10" i="4"/>
  <c r="AN9" i="4"/>
  <c r="AL9" i="4"/>
  <c r="AN8" i="4"/>
  <c r="AF26" i="4"/>
  <c r="AF25" i="4"/>
  <c r="AF8" i="4"/>
  <c r="AD8" i="4"/>
  <c r="X13" i="4"/>
  <c r="W13" i="4"/>
  <c r="X12" i="4"/>
  <c r="X11" i="4"/>
  <c r="W11" i="4"/>
  <c r="X10" i="4"/>
  <c r="V10" i="4"/>
  <c r="X9" i="4"/>
  <c r="W9" i="4"/>
  <c r="X8" i="4"/>
  <c r="V8" i="4"/>
  <c r="X5" i="4"/>
  <c r="X5" i="11" l="1"/>
  <c r="U5" i="11"/>
  <c r="Y33" i="11" s="1"/>
  <c r="Y39" i="11" s="1"/>
  <c r="AN17" i="13" l="1"/>
  <c r="AN16" i="13"/>
  <c r="AN15" i="13"/>
  <c r="AL15" i="13"/>
  <c r="AM9" i="13"/>
  <c r="AN10" i="13"/>
  <c r="AN9" i="13"/>
  <c r="AN8" i="13"/>
  <c r="AL8" i="13"/>
  <c r="X5" i="13" l="1"/>
  <c r="AL15" i="5" l="1"/>
  <c r="AM14" i="5"/>
  <c r="AM16" i="5"/>
  <c r="AN5" i="13" l="1"/>
  <c r="AK5" i="13"/>
  <c r="AO33" i="13" s="1"/>
  <c r="AO39" i="13" s="1"/>
  <c r="AN20" i="11" l="1"/>
  <c r="AM20" i="11"/>
  <c r="AN16" i="5" l="1"/>
  <c r="AN15" i="5"/>
  <c r="AN14" i="5"/>
  <c r="H21" i="4" l="1"/>
  <c r="G21" i="4"/>
  <c r="M6" i="4" l="1"/>
  <c r="N7" i="10" l="1"/>
  <c r="P6" i="13" l="1"/>
  <c r="M6" i="13"/>
  <c r="P5" i="13"/>
  <c r="M5" i="13"/>
  <c r="Q33" i="13" s="1"/>
  <c r="Q39" i="13" s="1"/>
  <c r="H21" i="7"/>
  <c r="G21" i="7"/>
  <c r="AN20" i="5"/>
  <c r="AM20" i="5"/>
  <c r="H20" i="5"/>
  <c r="G20" i="5"/>
  <c r="AN21" i="4"/>
  <c r="AM21" i="4"/>
  <c r="AN21" i="13"/>
  <c r="AM21" i="13"/>
  <c r="P6" i="5" l="1"/>
  <c r="M6" i="5"/>
  <c r="AI3" i="4" l="1"/>
  <c r="P6" i="4" l="1"/>
  <c r="P5" i="4"/>
  <c r="M5" i="4"/>
  <c r="Q33" i="4" s="1"/>
  <c r="Q39" i="4" s="1"/>
  <c r="P5" i="5"/>
  <c r="M5" i="5"/>
  <c r="Q33" i="5" s="1"/>
  <c r="Q39" i="5" s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<sst xmlns="http://schemas.openxmlformats.org/spreadsheetml/2006/main" count="1655" uniqueCount="632">
  <si>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</si>
  <si>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</si>
  <si>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</si>
  <si>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</si>
  <si>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</si>
  <si>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</si>
  <si>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</si>
  <si>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</si>
  <si>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</si>
  <si>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</si>
  <si>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</si>
  <si>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</si>
  <si>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</si>
  <si>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</si>
  <si>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</si>
  <si>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</si>
  <si>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</si>
  <si>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</si>
  <si>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</si>
  <si>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</si>
  <si>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</si>
  <si>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</si>
  <si>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</si>
  <si>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</si>
  <si>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</si>
  <si>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</si>
  <si>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</si>
  <si>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</si>
  <si>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</si>
  <si>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</si>
  <si>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</si>
  <si>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</si>
  <si>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</si>
  <si>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</si>
  <si>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</si>
  <si>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</si>
  <si>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</si>
  <si>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</si>
  <si>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</si>
  <si>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</si>
  <si>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</si>
  <si>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</si>
  <si>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</si>
  <si>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</si>
  <si>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</si>
  <si>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</si>
  <si>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</si>
  <si>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</si>
  <si>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</si>
  <si>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</si>
  <si>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</si>
  <si>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</si>
  <si>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</si>
  <si>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</si>
  <si>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</si>
  <si>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</si>
  <si>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</si>
  <si>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</si>
  <si>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</si>
  <si>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</si>
  <si>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</si>
  <si>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</si>
  <si>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</si>
  <si>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</si>
  <si>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</si>
  <si>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</si>
  <si>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</si>
  <si>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</si>
  <si>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</si>
  <si>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</si>
  <si>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</si>
  <si>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</si>
  <si>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</si>
  <si>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</si>
  <si>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</si>
  <si>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</si>
  <si>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</si>
  <si>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</si>
  <si>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</si>
  <si>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</si>
  <si>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</si>
  <si>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</si>
  <si>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</si>
  <si>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</si>
  <si>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</si>
  <si>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</si>
  <si>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</si>
  <si>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</si>
  <si>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</si>
  <si>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</si>
  <si>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</si>
  <si>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</si>
  <si>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</si>
  <si>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</si>
  <si>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</si>
  <si>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</si>
  <si>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</si>
  <si>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</si>
  <si>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</si>
  <si>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</si>
  <si>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</si>
  <si>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</si>
  <si>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</si>
  <si>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</si>
  <si>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</si>
  <si>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水果每人1份</t>
    <phoneticPr fontId="20" type="noConversion"/>
  </si>
  <si>
    <t>白米飯</t>
    <phoneticPr fontId="20" type="noConversion"/>
  </si>
  <si>
    <t>糙米飯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</si>
  <si>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</si>
  <si>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</si>
  <si>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</si>
  <si>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</si>
  <si>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</si>
  <si>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</si>
  <si>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</si>
  <si>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</si>
  <si>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</si>
  <si>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</si>
  <si>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</si>
  <si>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</si>
  <si>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</si>
  <si>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</si>
  <si>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玉米濃湯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</si>
  <si>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</si>
  <si>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</si>
  <si>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</si>
  <si>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</si>
  <si>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</si>
  <si>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雞</t>
  </si>
  <si>
    <t>米</t>
  </si>
  <si>
    <t>3.紅蘿蔔</t>
    <phoneticPr fontId="20" type="noConversion"/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</si>
  <si>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</si>
  <si>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</si>
  <si>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</si>
  <si>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</si>
  <si>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</si>
  <si>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</si>
  <si>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</si>
  <si>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</si>
  <si>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古早味飯湯</t>
    <phoneticPr fontId="20" type="noConversion"/>
  </si>
  <si>
    <t>客家小炒</t>
    <phoneticPr fontId="20" type="noConversion"/>
  </si>
  <si>
    <t>芹香豆干</t>
    <phoneticPr fontId="20" type="noConversion"/>
  </si>
  <si>
    <t>冬瓜湯</t>
    <phoneticPr fontId="20" type="noConversion"/>
  </si>
  <si>
    <t>什錦炒麵</t>
    <phoneticPr fontId="20" type="noConversion"/>
  </si>
  <si>
    <t>2.肉絲</t>
    <phoneticPr fontId="20" type="noConversion"/>
  </si>
  <si>
    <t>海</t>
    <phoneticPr fontId="20" type="noConversion"/>
  </si>
  <si>
    <t>芽</t>
    <phoneticPr fontId="20" type="noConversion"/>
  </si>
  <si>
    <t>2.雞蛋</t>
    <phoneticPr fontId="20" type="noConversion"/>
  </si>
  <si>
    <t>蛋</t>
    <phoneticPr fontId="20" type="noConversion"/>
  </si>
  <si>
    <t>絲</t>
    <phoneticPr fontId="20" type="noConversion"/>
  </si>
  <si>
    <t>銀</t>
    <phoneticPr fontId="20" type="noConversion"/>
  </si>
  <si>
    <t>1.豆芽菜</t>
    <phoneticPr fontId="20" type="noConversion"/>
  </si>
  <si>
    <t>3.油蔥酥</t>
    <phoneticPr fontId="20" type="noConversion"/>
  </si>
  <si>
    <t>瓜</t>
    <phoneticPr fontId="20" type="noConversion"/>
  </si>
  <si>
    <t>冬</t>
    <phoneticPr fontId="20" type="noConversion"/>
  </si>
  <si>
    <t>冬瓜肉片湯</t>
    <phoneticPr fontId="20" type="noConversion"/>
  </si>
  <si>
    <t>海芽豆芽湯</t>
    <phoneticPr fontId="20" type="noConversion"/>
  </si>
  <si>
    <t>照燒雞肉</t>
    <phoneticPr fontId="20" type="noConversion"/>
  </si>
  <si>
    <t>麵條</t>
    <phoneticPr fontId="20" type="noConversion"/>
  </si>
  <si>
    <t>鹽酥雞</t>
    <phoneticPr fontId="20" type="noConversion"/>
  </si>
  <si>
    <t>紅燒肉</t>
    <phoneticPr fontId="20" type="noConversion"/>
  </si>
  <si>
    <t>打拋豬肉</t>
    <phoneticPr fontId="20" type="noConversion"/>
  </si>
  <si>
    <t>蔬菜豆腐湯</t>
    <phoneticPr fontId="20" type="noConversion"/>
  </si>
  <si>
    <t>咖哩雞</t>
    <phoneticPr fontId="20" type="noConversion"/>
  </si>
  <si>
    <t>風</t>
    <phoneticPr fontId="20" type="noConversion"/>
  </si>
  <si>
    <t>味</t>
    <phoneticPr fontId="20" type="noConversion"/>
  </si>
  <si>
    <t>白</t>
    <phoneticPr fontId="20" type="noConversion"/>
  </si>
  <si>
    <t>菜</t>
    <phoneticPr fontId="20" type="noConversion"/>
  </si>
  <si>
    <t>肉</t>
    <phoneticPr fontId="20" type="noConversion"/>
  </si>
  <si>
    <t>絲</t>
    <phoneticPr fontId="20" type="noConversion"/>
  </si>
  <si>
    <t>1.山東白</t>
    <phoneticPr fontId="20" type="noConversion"/>
  </si>
  <si>
    <t>2.肉絲</t>
    <phoneticPr fontId="20" type="noConversion"/>
  </si>
  <si>
    <t>醬</t>
    <phoneticPr fontId="20" type="noConversion"/>
  </si>
  <si>
    <t>炒</t>
  </si>
  <si>
    <t>片</t>
    <phoneticPr fontId="20" type="noConversion"/>
  </si>
  <si>
    <t>紅蘿蔔</t>
    <phoneticPr fontId="20" type="noConversion"/>
  </si>
  <si>
    <t>骨</t>
    <phoneticPr fontId="20" type="noConversion"/>
  </si>
  <si>
    <t>排</t>
    <phoneticPr fontId="20" type="noConversion"/>
  </si>
  <si>
    <t>油</t>
    <phoneticPr fontId="20" type="noConversion"/>
  </si>
  <si>
    <t>雞</t>
    <phoneticPr fontId="20" type="noConversion"/>
  </si>
  <si>
    <t>(燒)</t>
    <phoneticPr fontId="20" type="noConversion"/>
  </si>
  <si>
    <t>米</t>
    <phoneticPr fontId="20" type="noConversion"/>
  </si>
  <si>
    <t>肉</t>
    <phoneticPr fontId="20" type="noConversion"/>
  </si>
  <si>
    <t>(炒)</t>
    <phoneticPr fontId="20" type="noConversion"/>
  </si>
  <si>
    <t>1.冬瓜</t>
    <phoneticPr fontId="20" type="noConversion"/>
  </si>
  <si>
    <t>2.肉片</t>
    <phoneticPr fontId="20" type="noConversion"/>
  </si>
  <si>
    <t>條</t>
    <phoneticPr fontId="20" type="noConversion"/>
  </si>
  <si>
    <t>肉絲</t>
    <phoneticPr fontId="20" type="noConversion"/>
  </si>
  <si>
    <t>湯</t>
    <phoneticPr fontId="20" type="noConversion"/>
  </si>
  <si>
    <t>料</t>
    <phoneticPr fontId="20" type="noConversion"/>
  </si>
  <si>
    <t>(煮)</t>
    <phoneticPr fontId="20" type="noConversion"/>
  </si>
  <si>
    <t>金針菇</t>
    <phoneticPr fontId="20" type="noConversion"/>
  </si>
  <si>
    <t>魚</t>
    <phoneticPr fontId="20" type="noConversion"/>
  </si>
  <si>
    <t>(炸)</t>
    <phoneticPr fontId="20" type="noConversion"/>
  </si>
  <si>
    <t>干</t>
  </si>
  <si>
    <t>2.肉丁</t>
    <phoneticPr fontId="20" type="noConversion"/>
  </si>
  <si>
    <t>豆</t>
    <phoneticPr fontId="20" type="noConversion"/>
  </si>
  <si>
    <t>照</t>
    <phoneticPr fontId="20" type="noConversion"/>
  </si>
  <si>
    <t>燒</t>
    <phoneticPr fontId="20" type="noConversion"/>
  </si>
  <si>
    <t>雞</t>
    <phoneticPr fontId="20" type="noConversion"/>
  </si>
  <si>
    <t>(燒)</t>
    <phoneticPr fontId="20" type="noConversion"/>
  </si>
  <si>
    <t>1.雞肉</t>
    <phoneticPr fontId="20" type="noConversion"/>
  </si>
  <si>
    <t>2.洋蔥</t>
    <phoneticPr fontId="20" type="noConversion"/>
  </si>
  <si>
    <t>3.照燒醬</t>
    <phoneticPr fontId="20" type="noConversion"/>
  </si>
  <si>
    <t>客</t>
    <phoneticPr fontId="20" type="noConversion"/>
  </si>
  <si>
    <t>1.肉絲</t>
    <phoneticPr fontId="20" type="noConversion"/>
  </si>
  <si>
    <t>家</t>
    <phoneticPr fontId="20" type="noConversion"/>
  </si>
  <si>
    <t>2.乾魷魚</t>
    <phoneticPr fontId="20" type="noConversion"/>
  </si>
  <si>
    <t>小</t>
    <phoneticPr fontId="20" type="noConversion"/>
  </si>
  <si>
    <t>3.豆干片</t>
    <phoneticPr fontId="20" type="noConversion"/>
  </si>
  <si>
    <t>炒</t>
    <phoneticPr fontId="20" type="noConversion"/>
  </si>
  <si>
    <t>黃</t>
    <phoneticPr fontId="20" type="noConversion"/>
  </si>
  <si>
    <t>2.紅蘿蔔</t>
    <phoneticPr fontId="20" type="noConversion"/>
  </si>
  <si>
    <t>菜</t>
    <phoneticPr fontId="20" type="noConversion"/>
  </si>
  <si>
    <t>白</t>
    <phoneticPr fontId="20" type="noConversion"/>
  </si>
  <si>
    <t>白米</t>
    <phoneticPr fontId="20" type="noConversion"/>
  </si>
  <si>
    <t>飯</t>
    <phoneticPr fontId="20" type="noConversion"/>
  </si>
  <si>
    <t>4.紅蘿蔔</t>
    <phoneticPr fontId="20" type="noConversion"/>
  </si>
  <si>
    <t>6.香菇</t>
    <phoneticPr fontId="20" type="noConversion"/>
  </si>
  <si>
    <t>丁</t>
    <phoneticPr fontId="20" type="noConversion"/>
  </si>
  <si>
    <t>香</t>
    <phoneticPr fontId="20" type="noConversion"/>
  </si>
  <si>
    <t>蔬</t>
    <phoneticPr fontId="20" type="noConversion"/>
  </si>
  <si>
    <t>洋</t>
    <phoneticPr fontId="20" type="noConversion"/>
  </si>
  <si>
    <t>4.青蔥</t>
    <phoneticPr fontId="20" type="noConversion"/>
  </si>
  <si>
    <t>沙</t>
  </si>
  <si>
    <t>1.肉片</t>
    <phoneticPr fontId="20" type="noConversion"/>
  </si>
  <si>
    <t>茶</t>
  </si>
  <si>
    <t>2.蒜酥</t>
    <phoneticPr fontId="20" type="noConversion"/>
  </si>
  <si>
    <t>3.沙茶醬</t>
  </si>
  <si>
    <t>4.洋蔥</t>
    <phoneticPr fontId="20" type="noConversion"/>
  </si>
  <si>
    <t>1.玉米</t>
    <phoneticPr fontId="20" type="noConversion"/>
  </si>
  <si>
    <t>1.豆腐</t>
    <phoneticPr fontId="20" type="noConversion"/>
  </si>
  <si>
    <t>噌</t>
    <phoneticPr fontId="20" type="noConversion"/>
  </si>
  <si>
    <t>三</t>
    <phoneticPr fontId="20" type="noConversion"/>
  </si>
  <si>
    <t>雞肉</t>
    <phoneticPr fontId="20" type="noConversion"/>
  </si>
  <si>
    <t>九層塔</t>
    <phoneticPr fontId="20" type="noConversion"/>
  </si>
  <si>
    <t>麵</t>
    <phoneticPr fontId="20" type="noConversion"/>
  </si>
  <si>
    <t>麵條</t>
    <phoneticPr fontId="20" type="noConversion"/>
  </si>
  <si>
    <t>什</t>
    <phoneticPr fontId="20" type="noConversion"/>
  </si>
  <si>
    <t>錦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</si>
  <si>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</si>
  <si>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</si>
  <si>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</si>
  <si>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鹽</t>
    <phoneticPr fontId="20" type="noConversion"/>
  </si>
  <si>
    <t>酥</t>
    <phoneticPr fontId="20" type="noConversion"/>
  </si>
  <si>
    <t>雞</t>
    <phoneticPr fontId="20" type="noConversion"/>
  </si>
  <si>
    <t>1.香菇</t>
    <phoneticPr fontId="20" type="noConversion"/>
  </si>
  <si>
    <t>2.大黃瓜</t>
    <phoneticPr fontId="20" type="noConversion"/>
  </si>
  <si>
    <t>3.紅蘿蔔</t>
    <phoneticPr fontId="20" type="noConversion"/>
  </si>
  <si>
    <t>紅</t>
    <phoneticPr fontId="20" type="noConversion"/>
  </si>
  <si>
    <t>1.排骨</t>
    <phoneticPr fontId="20" type="noConversion"/>
  </si>
  <si>
    <t>燒</t>
    <phoneticPr fontId="20" type="noConversion"/>
  </si>
  <si>
    <t>3.滷包</t>
    <phoneticPr fontId="20" type="noConversion"/>
  </si>
  <si>
    <t>4.白蘿蔔</t>
    <phoneticPr fontId="20" type="noConversion"/>
  </si>
  <si>
    <t>醋</t>
    <phoneticPr fontId="20" type="noConversion"/>
  </si>
  <si>
    <t>打</t>
    <phoneticPr fontId="20" type="noConversion"/>
  </si>
  <si>
    <t>1.豬絞肉</t>
    <phoneticPr fontId="20" type="noConversion"/>
  </si>
  <si>
    <t>拋</t>
    <phoneticPr fontId="20" type="noConversion"/>
  </si>
  <si>
    <t>豬</t>
    <phoneticPr fontId="20" type="noConversion"/>
  </si>
  <si>
    <t>3.九層塔</t>
    <phoneticPr fontId="20" type="noConversion"/>
  </si>
  <si>
    <t>4.辣椒</t>
    <phoneticPr fontId="20" type="noConversion"/>
  </si>
  <si>
    <t>5.洋蔥</t>
    <phoneticPr fontId="20" type="noConversion"/>
  </si>
  <si>
    <t>1.紅蘿蔔</t>
    <phoneticPr fontId="20" type="noConversion"/>
  </si>
  <si>
    <t>豆</t>
    <phoneticPr fontId="20" type="noConversion"/>
  </si>
  <si>
    <t>腐</t>
    <phoneticPr fontId="20" type="noConversion"/>
  </si>
  <si>
    <t>3.洋蔥</t>
    <phoneticPr fontId="20" type="noConversion"/>
  </si>
  <si>
    <t>5.馬鈴薯</t>
    <phoneticPr fontId="20" type="noConversion"/>
  </si>
  <si>
    <t>芹</t>
    <phoneticPr fontId="20" type="noConversion"/>
  </si>
  <si>
    <t>香</t>
    <phoneticPr fontId="20" type="noConversion"/>
  </si>
  <si>
    <t>2.雞肉</t>
    <phoneticPr fontId="20" type="noConversion"/>
  </si>
  <si>
    <t>1.瓠瓜</t>
    <phoneticPr fontId="20" type="noConversion"/>
  </si>
  <si>
    <t>瓠</t>
    <phoneticPr fontId="20" type="noConversion"/>
  </si>
  <si>
    <t>1.玉米粒</t>
    <phoneticPr fontId="20" type="noConversion"/>
  </si>
  <si>
    <t>2.馬鈴薯</t>
    <phoneticPr fontId="20" type="noConversion"/>
  </si>
  <si>
    <t>4.濃湯粉</t>
    <phoneticPr fontId="20" type="noConversion"/>
  </si>
  <si>
    <t>6.洋蔥</t>
    <phoneticPr fontId="20" type="noConversion"/>
  </si>
  <si>
    <t>2.蔬菜</t>
    <phoneticPr fontId="20" type="noConversion"/>
  </si>
  <si>
    <t>蒸</t>
    <phoneticPr fontId="20" type="noConversion"/>
  </si>
  <si>
    <t>雞蛋</t>
    <phoneticPr fontId="20" type="noConversion"/>
  </si>
  <si>
    <t>羹</t>
    <phoneticPr fontId="20" type="noConversion"/>
  </si>
  <si>
    <t>3.油炸蔥</t>
    <phoneticPr fontId="20" type="noConversion"/>
  </si>
  <si>
    <t>4.木耳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</si>
  <si>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</si>
  <si>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</si>
  <si>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</si>
  <si>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8.烏醋</t>
    <phoneticPr fontId="20" type="noConversion"/>
  </si>
  <si>
    <t>9.肉羹</t>
    <phoneticPr fontId="20" type="noConversion"/>
  </si>
  <si>
    <t>紫</t>
    <phoneticPr fontId="20" type="noConversion"/>
  </si>
  <si>
    <t xml:space="preserve">時令蔬菜       </t>
    <phoneticPr fontId="20" type="noConversion"/>
  </si>
  <si>
    <t xml:space="preserve">有機蔬菜       </t>
    <phoneticPr fontId="20" type="noConversion"/>
  </si>
  <si>
    <t xml:space="preserve">時令蔬菜           </t>
    <phoneticPr fontId="20" type="noConversion"/>
  </si>
  <si>
    <t>1.海茸</t>
    <phoneticPr fontId="20" type="noConversion"/>
  </si>
  <si>
    <t>茸</t>
    <phoneticPr fontId="20" type="noConversion"/>
  </si>
  <si>
    <t>(炒)</t>
    <phoneticPr fontId="20" type="noConversion"/>
  </si>
  <si>
    <t>三杯雞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</si>
  <si>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</si>
  <si>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</si>
  <si>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</si>
  <si>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日式味噌湯</t>
    <phoneticPr fontId="20" type="noConversion"/>
  </si>
  <si>
    <t>履歷豆漿</t>
    <phoneticPr fontId="20" type="noConversion"/>
  </si>
  <si>
    <t>什錦羹湯料</t>
    <phoneticPr fontId="20" type="noConversion"/>
  </si>
  <si>
    <t>什錦高麗菜</t>
    <phoneticPr fontId="20" type="noConversion"/>
  </si>
  <si>
    <t>酸菜麵腸</t>
    <phoneticPr fontId="20" type="noConversion"/>
  </si>
  <si>
    <t>黃瓜湯</t>
    <phoneticPr fontId="20" type="noConversion"/>
  </si>
  <si>
    <t>鹽酥豆包</t>
    <phoneticPr fontId="20" type="noConversion"/>
  </si>
  <si>
    <t>紅燒豆腐</t>
    <phoneticPr fontId="20" type="noConversion"/>
  </si>
  <si>
    <t>蠔油油腐</t>
    <phoneticPr fontId="20" type="noConversion"/>
  </si>
  <si>
    <t>風味白菜</t>
    <phoneticPr fontId="20" type="noConversion"/>
  </si>
  <si>
    <t>1.新鮮香菇</t>
    <phoneticPr fontId="20" type="noConversion"/>
  </si>
  <si>
    <t>2.魚羹</t>
    <phoneticPr fontId="20" type="noConversion"/>
  </si>
  <si>
    <t>魚</t>
    <phoneticPr fontId="20" type="noConversion"/>
  </si>
  <si>
    <t>3.高麗菜</t>
    <phoneticPr fontId="20" type="noConversion"/>
  </si>
  <si>
    <t>香</t>
    <phoneticPr fontId="20" type="noConversion"/>
  </si>
  <si>
    <t>菇</t>
    <phoneticPr fontId="20" type="noConversion"/>
  </si>
  <si>
    <t>羹</t>
    <phoneticPr fontId="20" type="noConversion"/>
  </si>
  <si>
    <t>5紅蘿蔔</t>
    <phoneticPr fontId="20" type="noConversion"/>
  </si>
  <si>
    <t>鮮奶每人1份</t>
    <phoneticPr fontId="20" type="noConversion"/>
  </si>
  <si>
    <t>紅蘿蔔</t>
    <phoneticPr fontId="20" type="noConversion"/>
  </si>
  <si>
    <t>白蘿蔔</t>
    <phoneticPr fontId="20" type="noConversion"/>
  </si>
  <si>
    <t>菜</t>
    <phoneticPr fontId="20" type="noConversion"/>
  </si>
  <si>
    <t>1.黃瓜</t>
    <phoneticPr fontId="20" type="noConversion"/>
  </si>
  <si>
    <t>2.龍骨</t>
    <phoneticPr fontId="20" type="noConversion"/>
  </si>
  <si>
    <t>龍</t>
    <phoneticPr fontId="20" type="noConversion"/>
  </si>
  <si>
    <t>1.綠豆</t>
    <phoneticPr fontId="20" type="noConversion"/>
  </si>
  <si>
    <t>綠</t>
    <phoneticPr fontId="20" type="noConversion"/>
  </si>
  <si>
    <t>白</t>
    <phoneticPr fontId="20" type="noConversion"/>
  </si>
  <si>
    <t>1.山東白或小白菜</t>
    <phoneticPr fontId="20" type="noConversion"/>
  </si>
  <si>
    <t>針</t>
    <phoneticPr fontId="20" type="noConversion"/>
  </si>
  <si>
    <t>3.金針菇</t>
    <phoneticPr fontId="20" type="noConversion"/>
  </si>
  <si>
    <t>湯</t>
    <phoneticPr fontId="20" type="noConversion"/>
  </si>
  <si>
    <t>筍</t>
    <phoneticPr fontId="20" type="noConversion"/>
  </si>
  <si>
    <t>粉</t>
    <phoneticPr fontId="20" type="noConversion"/>
  </si>
  <si>
    <t>肉絲</t>
    <phoneticPr fontId="20" type="noConversion"/>
  </si>
  <si>
    <t>魚丁</t>
    <phoneticPr fontId="20" type="noConversion"/>
  </si>
  <si>
    <t>高麗菜</t>
    <phoneticPr fontId="20" type="noConversion"/>
  </si>
  <si>
    <t>油蔥酥</t>
    <phoneticPr fontId="20" type="noConversion"/>
  </si>
  <si>
    <t>沙茶</t>
    <phoneticPr fontId="20" type="noConversion"/>
  </si>
  <si>
    <t>杏鮑菇</t>
    <phoneticPr fontId="20" type="noConversion"/>
  </si>
  <si>
    <t>日</t>
    <phoneticPr fontId="20" type="noConversion"/>
  </si>
  <si>
    <t>1.豆腐</t>
    <phoneticPr fontId="20" type="noConversion"/>
  </si>
  <si>
    <t>式</t>
    <phoneticPr fontId="20" type="noConversion"/>
  </si>
  <si>
    <t>2.味增</t>
    <phoneticPr fontId="20" type="noConversion"/>
  </si>
  <si>
    <t>味</t>
    <phoneticPr fontId="20" type="noConversion"/>
  </si>
  <si>
    <t>3.柴魚</t>
    <phoneticPr fontId="20" type="noConversion"/>
  </si>
  <si>
    <t>噌</t>
    <phoneticPr fontId="20" type="noConversion"/>
  </si>
  <si>
    <t>湯</t>
    <phoneticPr fontId="20" type="noConversion"/>
  </si>
  <si>
    <t>宮</t>
  </si>
  <si>
    <t>雞肉</t>
    <phoneticPr fontId="20" type="noConversion"/>
  </si>
  <si>
    <t>保</t>
  </si>
  <si>
    <t>洋蔥</t>
    <phoneticPr fontId="20" type="noConversion"/>
  </si>
  <si>
    <t>丁</t>
  </si>
  <si>
    <t>(煮)</t>
    <phoneticPr fontId="20" type="noConversion"/>
  </si>
  <si>
    <t>(蒸)</t>
    <phoneticPr fontId="20" type="noConversion"/>
  </si>
  <si>
    <t>5.雞蛋</t>
    <phoneticPr fontId="20" type="noConversion"/>
  </si>
  <si>
    <t>香酥魚丁</t>
    <phoneticPr fontId="20" type="noConversion"/>
  </si>
  <si>
    <t>花</t>
    <phoneticPr fontId="20" type="noConversion"/>
  </si>
  <si>
    <t>菜</t>
    <phoneticPr fontId="20" type="noConversion"/>
  </si>
  <si>
    <t>(炒)</t>
    <phoneticPr fontId="20" type="noConversion"/>
  </si>
  <si>
    <t>香菇青花菜</t>
    <phoneticPr fontId="20" type="noConversion"/>
  </si>
  <si>
    <t>菇</t>
    <phoneticPr fontId="20" type="noConversion"/>
  </si>
  <si>
    <t>香</t>
    <phoneticPr fontId="20" type="noConversion"/>
  </si>
  <si>
    <t>青</t>
    <phoneticPr fontId="20" type="noConversion"/>
  </si>
  <si>
    <t>青花菜</t>
    <phoneticPr fontId="20" type="noConversion"/>
  </si>
  <si>
    <t>香菇</t>
    <phoneticPr fontId="20" type="noConversion"/>
  </si>
  <si>
    <t>木耳</t>
    <phoneticPr fontId="20" type="noConversion"/>
  </si>
  <si>
    <t>肉絲</t>
    <phoneticPr fontId="20" type="noConversion"/>
  </si>
  <si>
    <t>照燒素鰻魚</t>
    <phoneticPr fontId="20" type="noConversion"/>
  </si>
  <si>
    <t>醬煮馬鈴薯</t>
    <phoneticPr fontId="20" type="noConversion"/>
  </si>
  <si>
    <t>宮保素雞丁</t>
    <phoneticPr fontId="20" type="noConversion"/>
  </si>
  <si>
    <t xml:space="preserve">時令青菜              </t>
    <phoneticPr fontId="20" type="noConversion"/>
  </si>
  <si>
    <t>時</t>
  </si>
  <si>
    <t>馬鈴薯燉肉</t>
    <phoneticPr fontId="20" type="noConversion"/>
  </si>
  <si>
    <t>芹菜</t>
    <phoneticPr fontId="20" type="noConversion"/>
  </si>
  <si>
    <t>爆</t>
  </si>
  <si>
    <t>芹菜或西洋芹</t>
    <phoneticPr fontId="20" type="noConversion"/>
  </si>
  <si>
    <t>豆乾片</t>
    <phoneticPr fontId="20" type="noConversion"/>
  </si>
  <si>
    <t>4.韭菜</t>
    <phoneticPr fontId="20" type="noConversion"/>
  </si>
  <si>
    <t>蠔油雞丁</t>
    <phoneticPr fontId="20" type="noConversion"/>
  </si>
  <si>
    <t>關東煮</t>
    <phoneticPr fontId="20" type="noConversion"/>
  </si>
  <si>
    <t>糖醋排骨</t>
    <phoneticPr fontId="20" type="noConversion"/>
  </si>
  <si>
    <t>113年10月營養午餐</t>
    <phoneticPr fontId="20" type="noConversion"/>
  </si>
  <si>
    <t>10/1 ＜二＞</t>
    <phoneticPr fontId="20" type="noConversion"/>
  </si>
  <si>
    <t>10/2 ＜三＞</t>
    <phoneticPr fontId="20" type="noConversion"/>
  </si>
  <si>
    <t>10/3 ＜四＞</t>
    <phoneticPr fontId="20" type="noConversion"/>
  </si>
  <si>
    <t>10/4 ＜五＞</t>
    <phoneticPr fontId="20" type="noConversion"/>
  </si>
  <si>
    <t>10/7 ＜一＞</t>
    <phoneticPr fontId="20" type="noConversion"/>
  </si>
  <si>
    <t>10/8 ＜二＞</t>
    <phoneticPr fontId="20" type="noConversion"/>
  </si>
  <si>
    <t>10/9 ＜三＞</t>
    <phoneticPr fontId="20" type="noConversion"/>
  </si>
  <si>
    <t>10/10＜四＞</t>
    <phoneticPr fontId="20" type="noConversion"/>
  </si>
  <si>
    <t>10/14＜一＞</t>
    <phoneticPr fontId="20" type="noConversion"/>
  </si>
  <si>
    <t>10/15＜二＞</t>
    <phoneticPr fontId="20" type="noConversion"/>
  </si>
  <si>
    <t>10/16＜三＞</t>
    <phoneticPr fontId="20" type="noConversion"/>
  </si>
  <si>
    <t>10/17＜四＞</t>
    <phoneticPr fontId="20" type="noConversion"/>
  </si>
  <si>
    <t>10/18＜五＞</t>
    <phoneticPr fontId="20" type="noConversion"/>
  </si>
  <si>
    <t>10/21＜一＞</t>
    <phoneticPr fontId="20" type="noConversion"/>
  </si>
  <si>
    <t>10/22＜二＞</t>
    <phoneticPr fontId="20" type="noConversion"/>
  </si>
  <si>
    <t>10/23＜三＞</t>
    <phoneticPr fontId="20" type="noConversion"/>
  </si>
  <si>
    <t>10/24＜四＞</t>
    <phoneticPr fontId="20" type="noConversion"/>
  </si>
  <si>
    <t>10/25＜五＞</t>
    <phoneticPr fontId="20" type="noConversion"/>
  </si>
  <si>
    <t>10/28＜一＞</t>
    <phoneticPr fontId="20" type="noConversion"/>
  </si>
  <si>
    <t>10/29＜二＞</t>
    <phoneticPr fontId="20" type="noConversion"/>
  </si>
  <si>
    <t>10/30＜三＞</t>
    <phoneticPr fontId="20" type="noConversion"/>
  </si>
  <si>
    <t>10/31＜四＞</t>
    <phoneticPr fontId="20" type="noConversion"/>
  </si>
  <si>
    <t xml:space="preserve">10/11＜五＞ </t>
    <phoneticPr fontId="20" type="noConversion"/>
  </si>
  <si>
    <t xml:space="preserve">時令蔬菜       </t>
  </si>
  <si>
    <t>國慶日</t>
    <phoneticPr fontId="20" type="noConversion"/>
  </si>
  <si>
    <t xml:space="preserve"> 113學年度    第一學期  第6週學生午餐供應週期性食譜設計表</t>
    <phoneticPr fontId="20" type="noConversion"/>
  </si>
  <si>
    <t xml:space="preserve"> 113學年度    第一學期  第7週學生午餐供應週期性食譜設計表</t>
    <phoneticPr fontId="20" type="noConversion"/>
  </si>
  <si>
    <t xml:space="preserve"> 113學年度    第一學期  第8週學生午餐供應週期性食譜設計表</t>
    <phoneticPr fontId="20" type="noConversion"/>
  </si>
  <si>
    <t xml:space="preserve"> 113學年度    第一學期  第9週學生午餐供應週期性食譜設計表</t>
    <phoneticPr fontId="20" type="noConversion"/>
  </si>
  <si>
    <t xml:space="preserve"> 113學年度    第一學期  第10週學生午餐供應週期性食譜設計表</t>
    <phoneticPr fontId="20" type="noConversion"/>
  </si>
  <si>
    <t>酸辣湯</t>
    <phoneticPr fontId="20" type="noConversion"/>
  </si>
  <si>
    <t>彩繪三絲</t>
    <phoneticPr fontId="20" type="noConversion"/>
  </si>
  <si>
    <r>
      <t>全榖雜糧類</t>
    </r>
    <r>
      <rPr>
        <b/>
        <sz val="7"/>
        <color rgb="FF800000"/>
        <rFont val="新細明體"/>
        <family val="1"/>
        <charset val="136"/>
      </rPr>
      <t>(份)</t>
    </r>
    <phoneticPr fontId="20" type="noConversion"/>
  </si>
  <si>
    <r>
      <t>豆魚蛋肉類</t>
    </r>
    <r>
      <rPr>
        <b/>
        <sz val="7"/>
        <color rgb="FF0000FF"/>
        <rFont val="新細明體"/>
        <family val="1"/>
        <charset val="136"/>
      </rPr>
      <t>(份)</t>
    </r>
    <phoneticPr fontId="20" type="noConversion"/>
  </si>
  <si>
    <r>
      <t>蔬  菜  類</t>
    </r>
    <r>
      <rPr>
        <b/>
        <sz val="7"/>
        <color rgb="FF008000"/>
        <rFont val="新細明體"/>
        <family val="1"/>
        <charset val="136"/>
      </rPr>
      <t>(份)</t>
    </r>
    <phoneticPr fontId="20" type="noConversion"/>
  </si>
  <si>
    <r>
      <t>油脂類</t>
    </r>
    <r>
      <rPr>
        <b/>
        <sz val="7"/>
        <color rgb="FF7030A0"/>
        <rFont val="新細明體"/>
        <family val="1"/>
        <charset val="136"/>
      </rPr>
      <t>(份)</t>
    </r>
    <phoneticPr fontId="20" type="noConversion"/>
  </si>
  <si>
    <r>
      <t>水果 類</t>
    </r>
    <r>
      <rPr>
        <b/>
        <sz val="7"/>
        <color rgb="FFFF0000"/>
        <rFont val="新細明體"/>
        <family val="1"/>
        <charset val="136"/>
      </rPr>
      <t>(份)</t>
    </r>
    <phoneticPr fontId="20" type="noConversion"/>
  </si>
  <si>
    <r>
      <t>乳品類</t>
    </r>
    <r>
      <rPr>
        <b/>
        <sz val="7"/>
        <color theme="9" tint="-0.249977111117893"/>
        <rFont val="新細明體"/>
        <family val="1"/>
        <charset val="136"/>
      </rPr>
      <t>(份)</t>
    </r>
    <phoneticPr fontId="20" type="noConversion"/>
  </si>
  <si>
    <t>照燒豆干</t>
  </si>
  <si>
    <t xml:space="preserve">有機蔬菜       </t>
  </si>
  <si>
    <t>紫菜蛋花湯</t>
    <phoneticPr fontId="20" type="noConversion"/>
  </si>
  <si>
    <t>芹香蔬菜湯</t>
  </si>
  <si>
    <t>蠔油干丁</t>
    <phoneticPr fontId="20" type="noConversion"/>
  </si>
  <si>
    <t>蔬菜冬粉</t>
    <phoneticPr fontId="20" type="noConversion"/>
  </si>
  <si>
    <t>滷蛋</t>
    <phoneticPr fontId="20" type="noConversion"/>
  </si>
  <si>
    <t>蔬菜針菇湯</t>
    <phoneticPr fontId="20" type="noConversion"/>
  </si>
  <si>
    <t>玉米毛豆</t>
    <phoneticPr fontId="20" type="noConversion"/>
  </si>
  <si>
    <t>滷</t>
    <phoneticPr fontId="20" type="noConversion"/>
  </si>
  <si>
    <t>糖</t>
    <phoneticPr fontId="20" type="noConversion"/>
  </si>
  <si>
    <t>2.番茄醬</t>
    <phoneticPr fontId="20" type="noConversion"/>
  </si>
  <si>
    <t>4.蒜酥</t>
  </si>
  <si>
    <t>5.芹菜</t>
    <phoneticPr fontId="20" type="noConversion"/>
  </si>
  <si>
    <t>3.蒜酥</t>
    <phoneticPr fontId="20" type="noConversion"/>
  </si>
  <si>
    <t>酸</t>
  </si>
  <si>
    <t>高麗菜或山東白</t>
    <phoneticPr fontId="20" type="noConversion"/>
  </si>
  <si>
    <t>辣</t>
  </si>
  <si>
    <t>豆腐</t>
    <phoneticPr fontId="20" type="noConversion"/>
  </si>
  <si>
    <t>烏醋</t>
    <phoneticPr fontId="20" type="noConversion"/>
  </si>
  <si>
    <t>彩</t>
    <phoneticPr fontId="20" type="noConversion"/>
  </si>
  <si>
    <t>1.金針菇</t>
    <phoneticPr fontId="20" type="noConversion"/>
  </si>
  <si>
    <t>繪</t>
    <phoneticPr fontId="20" type="noConversion"/>
  </si>
  <si>
    <t>5.紅蘿蔔</t>
    <phoneticPr fontId="20" type="noConversion"/>
  </si>
  <si>
    <t>包</t>
    <phoneticPr fontId="20" type="noConversion"/>
  </si>
  <si>
    <t>4.時蔬(油菜或洋蔥)</t>
    <phoneticPr fontId="20" type="noConversion"/>
  </si>
  <si>
    <t>2.龍骨</t>
  </si>
  <si>
    <t>3.金針菇</t>
  </si>
  <si>
    <t>菇</t>
  </si>
  <si>
    <t>國                 慶                 日                  放                 假</t>
    <phoneticPr fontId="20" type="noConversion"/>
  </si>
  <si>
    <t>蔥</t>
  </si>
  <si>
    <t>3.油蔥酥/包</t>
    <phoneticPr fontId="20" type="noConversion"/>
  </si>
  <si>
    <t>1.冬粉</t>
  </si>
  <si>
    <t>2.高麗菜</t>
  </si>
  <si>
    <t>3.絞肉</t>
  </si>
  <si>
    <t>4.油蔥酥</t>
  </si>
  <si>
    <t>竹</t>
    <phoneticPr fontId="20" type="noConversion"/>
  </si>
  <si>
    <t>1.新鮮竹筍</t>
    <phoneticPr fontId="20" type="noConversion"/>
  </si>
  <si>
    <t>鮮筍</t>
    <phoneticPr fontId="20" type="noConversion"/>
  </si>
  <si>
    <t>東煮</t>
    <phoneticPr fontId="20" type="noConversion"/>
  </si>
  <si>
    <t>米血</t>
    <phoneticPr fontId="20" type="noConversion"/>
  </si>
  <si>
    <t>煮</t>
  </si>
  <si>
    <t>玉米</t>
    <phoneticPr fontId="20" type="noConversion"/>
  </si>
  <si>
    <t>貢</t>
    <phoneticPr fontId="20" type="noConversion"/>
  </si>
  <si>
    <t>丸</t>
    <phoneticPr fontId="20" type="noConversion"/>
  </si>
  <si>
    <t>貢丸</t>
    <phoneticPr fontId="20" type="noConversion"/>
  </si>
  <si>
    <t>和</t>
    <phoneticPr fontId="20" type="noConversion"/>
  </si>
  <si>
    <t>1.紫菜</t>
    <phoneticPr fontId="20" type="noConversion"/>
  </si>
  <si>
    <t>杯雞</t>
    <phoneticPr fontId="20" type="noConversion"/>
  </si>
  <si>
    <t>薑</t>
    <phoneticPr fontId="20" type="noConversion"/>
  </si>
  <si>
    <t>麻油</t>
    <phoneticPr fontId="20" type="noConversion"/>
  </si>
  <si>
    <t>2.木耳</t>
    <phoneticPr fontId="20" type="noConversion"/>
  </si>
  <si>
    <t>高</t>
    <phoneticPr fontId="20" type="noConversion"/>
  </si>
  <si>
    <t>麗</t>
    <phoneticPr fontId="20" type="noConversion"/>
  </si>
  <si>
    <t>4.肉絲</t>
    <phoneticPr fontId="20" type="noConversion"/>
  </si>
  <si>
    <t>蠔</t>
    <phoneticPr fontId="20" type="noConversion"/>
  </si>
  <si>
    <t>2.滷包</t>
    <phoneticPr fontId="20" type="noConversion"/>
  </si>
  <si>
    <t>3.薑片</t>
    <phoneticPr fontId="20" type="noConversion"/>
  </si>
  <si>
    <t>時蔬燴黃瓜</t>
    <phoneticPr fontId="20" type="noConversion"/>
  </si>
  <si>
    <t>海帶雙絲</t>
    <phoneticPr fontId="20" type="noConversion"/>
  </si>
  <si>
    <t>水果</t>
    <phoneticPr fontId="20" type="noConversion"/>
  </si>
  <si>
    <t>鐵板豬柳</t>
    <phoneticPr fontId="20" type="noConversion"/>
  </si>
  <si>
    <t>洋芋燒雞</t>
    <phoneticPr fontId="103" type="noConversion"/>
  </si>
  <si>
    <t>芋</t>
    <phoneticPr fontId="20" type="noConversion"/>
  </si>
  <si>
    <t>3.馬鈴薯</t>
    <phoneticPr fontId="20" type="noConversion"/>
  </si>
  <si>
    <t>4.蒜酥</t>
    <phoneticPr fontId="20" type="noConversion"/>
  </si>
  <si>
    <t>4.金針菇</t>
    <phoneticPr fontId="20" type="noConversion"/>
  </si>
  <si>
    <t>履歷豆漿每人1份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</si>
  <si>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</si>
  <si>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蔥爆肉片</t>
    <phoneticPr fontId="20" type="noConversion"/>
  </si>
  <si>
    <t>麵條</t>
    <phoneticPr fontId="20" type="noConversion"/>
  </si>
  <si>
    <t>茄汁玉米醬</t>
  </si>
  <si>
    <t>芝麻包</t>
    <phoneticPr fontId="20" type="noConversion"/>
  </si>
  <si>
    <t>什錦燴黃瓜</t>
    <phoneticPr fontId="20" type="noConversion"/>
  </si>
  <si>
    <t>銀芽肉絲</t>
    <phoneticPr fontId="20" type="noConversion"/>
  </si>
  <si>
    <t>玉米炒蛋</t>
    <phoneticPr fontId="20" type="noConversion"/>
  </si>
  <si>
    <t>玉米豆腐湯</t>
    <phoneticPr fontId="20" type="noConversion"/>
  </si>
  <si>
    <t>香菇魚羹</t>
    <phoneticPr fontId="20" type="noConversion"/>
  </si>
  <si>
    <t>紅豆湯</t>
    <phoneticPr fontId="20" type="noConversion"/>
  </si>
  <si>
    <t>綠豆仙草湯</t>
    <phoneticPr fontId="20" type="noConversion"/>
  </si>
  <si>
    <t>麻油雞</t>
    <phoneticPr fontId="20" type="noConversion"/>
  </si>
  <si>
    <t>炭烤地瓜</t>
    <phoneticPr fontId="20" type="noConversion"/>
  </si>
  <si>
    <t>滷蛋</t>
    <phoneticPr fontId="20" type="noConversion"/>
  </si>
  <si>
    <t>細烏龍麵</t>
    <phoneticPr fontId="20" type="noConversion"/>
  </si>
  <si>
    <t>京醬排骨</t>
    <phoneticPr fontId="20" type="noConversion"/>
  </si>
  <si>
    <t>地瓜碰*2</t>
    <phoneticPr fontId="20" type="noConversion"/>
  </si>
  <si>
    <t>海茸炒肉絲</t>
    <phoneticPr fontId="20" type="noConversion"/>
  </si>
  <si>
    <t>鍋燒什錦湯</t>
    <phoneticPr fontId="20" type="noConversion"/>
  </si>
  <si>
    <t>時蔬白花菜</t>
    <phoneticPr fontId="20" type="noConversion"/>
  </si>
  <si>
    <t>海芽豆芽湯</t>
    <phoneticPr fontId="20" type="noConversion"/>
  </si>
  <si>
    <t>黃瓜雞肉湯</t>
    <phoneticPr fontId="20" type="noConversion"/>
  </si>
  <si>
    <t>吻仔魚味噌湯</t>
    <phoneticPr fontId="20" type="noConversion"/>
  </si>
  <si>
    <t>冬瓜龍骨湯</t>
    <phoneticPr fontId="20" type="noConversion"/>
  </si>
  <si>
    <t>蘿蔔雞肉湯</t>
    <phoneticPr fontId="20" type="noConversion"/>
  </si>
  <si>
    <t>冬瓜肉片湯</t>
    <phoneticPr fontId="20" type="noConversion"/>
  </si>
  <si>
    <t>風味肉絲白菜</t>
    <phoneticPr fontId="20" type="noConversion"/>
  </si>
  <si>
    <t>瓠瓜雞肉湯</t>
    <phoneticPr fontId="20" type="noConversion"/>
  </si>
  <si>
    <t>竹筍龍骨湯</t>
    <phoneticPr fontId="20" type="noConversion"/>
  </si>
  <si>
    <t>海茸炒素絲</t>
  </si>
  <si>
    <t>椒鹽香酥豆腐</t>
    <phoneticPr fontId="20" type="noConversion"/>
  </si>
  <si>
    <t>紫菜湯</t>
    <phoneticPr fontId="20" type="noConversion"/>
  </si>
  <si>
    <t>筍乾素燒</t>
  </si>
  <si>
    <t>沙茶豆包</t>
    <phoneticPr fontId="20" type="noConversion"/>
  </si>
  <si>
    <t>洋芋素燒</t>
  </si>
  <si>
    <t>銀芽炒什錦</t>
    <phoneticPr fontId="20" type="noConversion"/>
  </si>
  <si>
    <t>蘿蔔鮮菇湯</t>
    <phoneticPr fontId="20" type="noConversion"/>
  </si>
  <si>
    <t>香菇白菜</t>
    <phoneticPr fontId="20" type="noConversion"/>
  </si>
  <si>
    <t>黑胡椒乾丁</t>
    <phoneticPr fontId="20" type="noConversion"/>
  </si>
  <si>
    <t>咖哩豆腐煲</t>
    <phoneticPr fontId="20" type="noConversion"/>
  </si>
  <si>
    <t>冬瓜珍菇湯</t>
    <phoneticPr fontId="20" type="noConversion"/>
  </si>
  <si>
    <t>滷三角油豆腐</t>
    <phoneticPr fontId="20" type="noConversion"/>
  </si>
  <si>
    <t>五寶鮮蔬</t>
  </si>
  <si>
    <t>竹筍湯</t>
  </si>
  <si>
    <t>瓠瓜湯</t>
    <phoneticPr fontId="20" type="noConversion"/>
  </si>
  <si>
    <t>香菇冬瓜</t>
    <phoneticPr fontId="20" type="noConversion"/>
  </si>
  <si>
    <t>牛蒡排</t>
    <phoneticPr fontId="20" type="noConversion"/>
  </si>
  <si>
    <t>三杯麵腸</t>
    <phoneticPr fontId="20" type="noConversion"/>
  </si>
  <si>
    <t>紅豆</t>
    <phoneticPr fontId="20" type="noConversion"/>
  </si>
  <si>
    <t>玉</t>
    <phoneticPr fontId="20" type="noConversion"/>
  </si>
  <si>
    <t>玉米粒</t>
    <phoneticPr fontId="20" type="noConversion"/>
  </si>
  <si>
    <t>茄</t>
    <phoneticPr fontId="20" type="noConversion"/>
  </si>
  <si>
    <t>蕃茄醬</t>
    <phoneticPr fontId="20" type="noConversion"/>
  </si>
  <si>
    <t>汁</t>
    <phoneticPr fontId="20" type="noConversion"/>
  </si>
  <si>
    <t>絞肉</t>
    <phoneticPr fontId="20" type="noConversion"/>
  </si>
  <si>
    <t>蕃茄丁</t>
    <phoneticPr fontId="20" type="noConversion"/>
  </si>
  <si>
    <t>芝</t>
    <phoneticPr fontId="20" type="noConversion"/>
  </si>
  <si>
    <t>麻</t>
    <phoneticPr fontId="20" type="noConversion"/>
  </si>
  <si>
    <t>燴</t>
    <phoneticPr fontId="20" type="noConversion"/>
  </si>
  <si>
    <t>京</t>
  </si>
  <si>
    <t>1.肉丁</t>
    <phoneticPr fontId="20" type="noConversion"/>
  </si>
  <si>
    <t>醬</t>
  </si>
  <si>
    <r>
      <t>2</t>
    </r>
    <r>
      <rPr>
        <b/>
        <sz val="10"/>
        <rFont val="Times New Roman"/>
        <family val="1"/>
      </rPr>
      <t>.</t>
    </r>
    <r>
      <rPr>
        <b/>
        <sz val="10"/>
        <rFont val="新細明體"/>
        <family val="1"/>
        <charset val="136"/>
      </rPr>
      <t>洋蔥</t>
    </r>
  </si>
  <si>
    <t>3.甜麵醬</t>
    <phoneticPr fontId="20" type="noConversion"/>
  </si>
  <si>
    <t>4.排骨</t>
    <phoneticPr fontId="20" type="noConversion"/>
  </si>
  <si>
    <t>3.麻油</t>
  </si>
  <si>
    <t>4.米酒</t>
    <phoneticPr fontId="20" type="noConversion"/>
  </si>
  <si>
    <t>5.薑片</t>
  </si>
  <si>
    <t>吻</t>
    <phoneticPr fontId="20" type="noConversion"/>
  </si>
  <si>
    <t>仔</t>
    <phoneticPr fontId="20" type="noConversion"/>
  </si>
  <si>
    <t>3.味增</t>
    <phoneticPr fontId="20" type="noConversion"/>
  </si>
  <si>
    <t>2.吻仔魚</t>
    <phoneticPr fontId="20" type="noConversion"/>
  </si>
  <si>
    <t>卷</t>
    <phoneticPr fontId="20" type="noConversion"/>
  </si>
  <si>
    <t>地</t>
    <phoneticPr fontId="20" type="noConversion"/>
  </si>
  <si>
    <t>碰</t>
    <phoneticPr fontId="20" type="noConversion"/>
  </si>
  <si>
    <t>地瓜碰</t>
    <phoneticPr fontId="20" type="noConversion"/>
  </si>
  <si>
    <t>每人2個</t>
    <phoneticPr fontId="20" type="noConversion"/>
  </si>
  <si>
    <t>鐵</t>
    <phoneticPr fontId="20" type="noConversion"/>
  </si>
  <si>
    <t>板</t>
    <phoneticPr fontId="20" type="noConversion"/>
  </si>
  <si>
    <t>2.黑胡椒醬</t>
    <phoneticPr fontId="20" type="noConversion"/>
  </si>
  <si>
    <t>柳</t>
    <phoneticPr fontId="20" type="noConversion"/>
  </si>
  <si>
    <t>1.金針菇或香菇</t>
    <phoneticPr fontId="20" type="noConversion"/>
  </si>
  <si>
    <t>2.海帶芽</t>
    <phoneticPr fontId="20" type="noConversion"/>
  </si>
  <si>
    <t>3.豆芽菜</t>
    <phoneticPr fontId="20" type="noConversion"/>
  </si>
  <si>
    <t>1.白花菜</t>
    <phoneticPr fontId="20" type="noConversion"/>
  </si>
  <si>
    <t>2.豆腐</t>
    <phoneticPr fontId="20" type="noConversion"/>
  </si>
  <si>
    <t>仙</t>
    <phoneticPr fontId="20" type="noConversion"/>
  </si>
  <si>
    <t>草</t>
    <phoneticPr fontId="20" type="noConversion"/>
  </si>
  <si>
    <t>2.仙草</t>
    <phoneticPr fontId="20" type="noConversion"/>
  </si>
  <si>
    <t>1.海帶絲</t>
  </si>
  <si>
    <t>帶</t>
    <phoneticPr fontId="20" type="noConversion"/>
  </si>
  <si>
    <t>雙</t>
    <phoneticPr fontId="20" type="noConversion"/>
  </si>
  <si>
    <t>3.豆干絲</t>
  </si>
  <si>
    <t>4.豆瓣醬</t>
  </si>
  <si>
    <t>2.豬肉片</t>
    <phoneticPr fontId="20" type="noConversion"/>
  </si>
  <si>
    <t>古</t>
    <phoneticPr fontId="20" type="noConversion"/>
  </si>
  <si>
    <t>早</t>
    <phoneticPr fontId="20" type="noConversion"/>
  </si>
  <si>
    <t>雞翅</t>
    <phoneticPr fontId="20" type="noConversion"/>
  </si>
  <si>
    <t>冬瓜</t>
    <phoneticPr fontId="20" type="noConversion"/>
  </si>
  <si>
    <t>燜</t>
    <phoneticPr fontId="20" type="noConversion"/>
  </si>
  <si>
    <t>烏</t>
    <phoneticPr fontId="20" type="noConversion"/>
  </si>
  <si>
    <t>烏龍麵</t>
    <phoneticPr fontId="20" type="noConversion"/>
  </si>
  <si>
    <t>茄汁玉米醬</t>
    <phoneticPr fontId="20" type="noConversion"/>
  </si>
  <si>
    <t>鍋</t>
    <phoneticPr fontId="20" type="noConversion"/>
  </si>
  <si>
    <t>1.時蔬(高麗菜.小白菜.山東白...)</t>
    <phoneticPr fontId="20" type="noConversion"/>
  </si>
  <si>
    <t>2.香菇</t>
    <phoneticPr fontId="20" type="noConversion"/>
  </si>
  <si>
    <r>
      <t>3.</t>
    </r>
    <r>
      <rPr>
        <b/>
        <sz val="10"/>
        <rFont val="細明體"/>
        <family val="3"/>
        <charset val="136"/>
      </rPr>
      <t>雞蛋</t>
    </r>
    <phoneticPr fontId="20" type="noConversion"/>
  </si>
  <si>
    <t>沙茶醬</t>
    <phoneticPr fontId="20" type="noConversion"/>
  </si>
  <si>
    <t xml:space="preserve">含過敏原  </t>
    <phoneticPr fontId="20" type="noConversion"/>
  </si>
  <si>
    <t>香滷雞塊</t>
    <phoneticPr fontId="20" type="noConversion"/>
  </si>
  <si>
    <t>塊</t>
    <phoneticPr fontId="20" type="noConversion"/>
  </si>
  <si>
    <t>雞塊</t>
    <phoneticPr fontId="20" type="noConversion"/>
  </si>
  <si>
    <t>紫米飯</t>
    <phoneticPr fontId="20" type="noConversion"/>
  </si>
  <si>
    <t>五穀飯</t>
    <phoneticPr fontId="20" type="noConversion"/>
  </si>
  <si>
    <t>紫米</t>
    <phoneticPr fontId="20" type="noConversion"/>
  </si>
  <si>
    <t>保久乳</t>
    <phoneticPr fontId="20" type="noConversion"/>
  </si>
  <si>
    <t>沙茶肉片</t>
    <phoneticPr fontId="20" type="noConversion"/>
  </si>
  <si>
    <t>小卷</t>
    <phoneticPr fontId="20" type="noConversion"/>
  </si>
  <si>
    <t>蝦排</t>
    <phoneticPr fontId="20" type="noConversion"/>
  </si>
  <si>
    <t>蝦</t>
    <phoneticPr fontId="20" type="noConversion"/>
  </si>
  <si>
    <t>國小1~3</t>
    <phoneticPr fontId="20" type="noConversion"/>
  </si>
  <si>
    <t>國小4~6</t>
    <phoneticPr fontId="20" type="noConversion"/>
  </si>
  <si>
    <t>建國國小</t>
    <phoneticPr fontId="20" type="noConversion"/>
  </si>
  <si>
    <t>屏東市建國國小附設幼兒園113年10月份午餐菜單</t>
    <phoneticPr fontId="20" type="noConversion"/>
  </si>
  <si>
    <r>
      <rPr>
        <b/>
        <sz val="14"/>
        <rFont val="標楷體"/>
        <family val="4"/>
        <charset val="136"/>
      </rPr>
      <t xml:space="preserve">※本校一律使用國產豬※  </t>
    </r>
    <r>
      <rPr>
        <b/>
        <sz val="10"/>
        <rFont val="標楷體"/>
        <family val="4"/>
        <charset val="136"/>
      </rPr>
      <t>本菜單含有蛋、奶、堅果花生芝麻甲殼、海鮮及其相關製品，不適其過敏體質者食用</t>
    </r>
    <phoneticPr fontId="20" type="noConversion"/>
  </si>
  <si>
    <r>
      <t>全榖雜糧類</t>
    </r>
    <r>
      <rPr>
        <b/>
        <sz val="7"/>
        <rFont val="標楷體"/>
        <family val="4"/>
        <charset val="136"/>
      </rPr>
      <t>(份)</t>
    </r>
    <phoneticPr fontId="20" type="noConversion"/>
  </si>
  <si>
    <r>
      <t>豆魚蛋肉類</t>
    </r>
    <r>
      <rPr>
        <b/>
        <sz val="7"/>
        <rFont val="標楷體"/>
        <family val="4"/>
        <charset val="136"/>
      </rPr>
      <t>(份)</t>
    </r>
    <phoneticPr fontId="20" type="noConversion"/>
  </si>
  <si>
    <r>
      <t>蔬  菜  類</t>
    </r>
    <r>
      <rPr>
        <b/>
        <sz val="7"/>
        <rFont val="標楷體"/>
        <family val="4"/>
        <charset val="136"/>
      </rPr>
      <t>(份)</t>
    </r>
    <phoneticPr fontId="20" type="noConversion"/>
  </si>
  <si>
    <r>
      <t>油脂類</t>
    </r>
    <r>
      <rPr>
        <b/>
        <sz val="7"/>
        <rFont val="標楷體"/>
        <family val="4"/>
        <charset val="136"/>
      </rPr>
      <t>(份)</t>
    </r>
    <phoneticPr fontId="20" type="noConversion"/>
  </si>
  <si>
    <r>
      <t>水果 類</t>
    </r>
    <r>
      <rPr>
        <b/>
        <sz val="7"/>
        <rFont val="標楷體"/>
        <family val="4"/>
        <charset val="136"/>
      </rPr>
      <t>(份)</t>
    </r>
    <phoneticPr fontId="20" type="noConversion"/>
  </si>
  <si>
    <r>
      <t>乳品類</t>
    </r>
    <r>
      <rPr>
        <b/>
        <sz val="7"/>
        <rFont val="標楷體"/>
        <family val="4"/>
        <charset val="136"/>
      </rPr>
      <t>(份)</t>
    </r>
    <phoneticPr fontId="20" type="noConversion"/>
  </si>
  <si>
    <t>10/1＜二＞</t>
    <phoneticPr fontId="20" type="noConversion"/>
  </si>
  <si>
    <t>10/2＜三＞</t>
    <phoneticPr fontId="20" type="noConversion"/>
  </si>
  <si>
    <t>10/3＜四＞</t>
    <phoneticPr fontId="20" type="noConversion"/>
  </si>
  <si>
    <t>10/4＜五＞</t>
    <phoneticPr fontId="20" type="noConversion"/>
  </si>
  <si>
    <t>10/7＜一＞</t>
    <phoneticPr fontId="20" type="noConversion"/>
  </si>
  <si>
    <t>10/8＜二＞</t>
    <phoneticPr fontId="20" type="noConversion"/>
  </si>
  <si>
    <t>10/9＜三＞</t>
    <phoneticPr fontId="20" type="noConversion"/>
  </si>
  <si>
    <t>10/10＜四＞</t>
    <phoneticPr fontId="20" type="noConversion"/>
  </si>
  <si>
    <t xml:space="preserve">10/11＜五＞ </t>
    <phoneticPr fontId="20" type="noConversion"/>
  </si>
  <si>
    <t>王馨慧</t>
    <phoneticPr fontId="20" type="noConversion"/>
  </si>
  <si>
    <t>園主任：  林珮君</t>
    <phoneticPr fontId="20" type="noConversion"/>
  </si>
  <si>
    <t>温昇泓</t>
    <phoneticPr fontId="20" type="noConversion"/>
  </si>
  <si>
    <t>秋假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</si>
</sst>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0_ "/>
  </numFmts>
  <fonts count="1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9"/>
      <name val="新細明體"/>
      <family val="1"/>
      <charset val="136"/>
    </font>
    <font>
      <b/>
      <sz val="7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6"/>
      <color rgb="FFFF00FF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7"/>
      <color rgb="FFCC3300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b/>
      <sz val="12"/>
      <color rgb="FF00008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7"/>
      <color rgb="FF800000"/>
      <name val="新細明體"/>
      <family val="1"/>
      <charset val="136"/>
    </font>
    <font>
      <b/>
      <sz val="7"/>
      <color rgb="FF0000FF"/>
      <name val="新細明體"/>
      <family val="1"/>
      <charset val="136"/>
    </font>
    <font>
      <b/>
      <sz val="7"/>
      <color rgb="FF008000"/>
      <name val="新細明體"/>
      <family val="1"/>
      <charset val="136"/>
    </font>
    <font>
      <b/>
      <sz val="7"/>
      <color rgb="FF7030A0"/>
      <name val="新細明體"/>
      <family val="1"/>
      <charset val="136"/>
    </font>
    <font>
      <b/>
      <sz val="7"/>
      <color rgb="FFFF0000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7.5"/>
      <name val="新細明體"/>
      <family val="1"/>
      <charset val="136"/>
    </font>
    <font>
      <b/>
      <sz val="24"/>
      <color theme="5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7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9" fillId="0" borderId="0"/>
    <xf numFmtId="0" fontId="1" fillId="0" borderId="0">
      <alignment vertical="center"/>
    </xf>
  </cellStyleXfs>
  <cellXfs count="692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20" xfId="0" applyNumberFormat="1" applyFont="1" applyBorder="1" applyAlignment="1">
      <alignment horizontal="center" vertical="center"/>
    </xf>
    <xf numFmtId="0" fontId="46" fillId="0" borderId="0" xfId="0" applyFont="1">
      <alignment vertical="center"/>
    </xf>
    <xf numFmtId="0" fontId="49" fillId="0" borderId="10" xfId="0" applyFont="1" applyBorder="1" applyAlignment="1">
      <alignment horizontal="center" vertical="top" wrapText="1"/>
    </xf>
    <xf numFmtId="0" fontId="57" fillId="0" borderId="10" xfId="0" applyFont="1" applyBorder="1" applyAlignment="1">
      <alignment horizontal="center" vertical="top" wrapText="1"/>
    </xf>
    <xf numFmtId="177" fontId="50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3" fillId="0" borderId="10" xfId="0" applyFont="1" applyBorder="1" applyAlignment="1">
      <alignment vertical="center" shrinkToFit="1"/>
    </xf>
    <xf numFmtId="179" fontId="63" fillId="0" borderId="10" xfId="0" applyNumberFormat="1" applyFont="1" applyBorder="1">
      <alignment vertical="center"/>
    </xf>
    <xf numFmtId="0" fontId="63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3" fillId="0" borderId="10" xfId="0" applyFont="1" applyBorder="1" applyAlignment="1">
      <alignment horizontal="center" vertical="center" shrinkToFit="1"/>
    </xf>
    <xf numFmtId="179" fontId="63" fillId="0" borderId="10" xfId="0" applyNumberFormat="1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7" fontId="63" fillId="0" borderId="10" xfId="0" applyNumberFormat="1" applyFont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6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69" fillId="0" borderId="10" xfId="0" applyFont="1" applyBorder="1" applyAlignment="1">
      <alignment horizontal="left" wrapText="1"/>
    </xf>
    <xf numFmtId="0" fontId="69" fillId="0" borderId="10" xfId="0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top" wrapText="1"/>
    </xf>
    <xf numFmtId="0" fontId="45" fillId="24" borderId="16" xfId="0" applyFont="1" applyFill="1" applyBorder="1" applyAlignment="1">
      <alignment horizontal="center" vertical="top" wrapText="1"/>
    </xf>
    <xf numFmtId="177" fontId="50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6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wrapText="1"/>
    </xf>
    <xf numFmtId="49" fontId="47" fillId="0" borderId="10" xfId="0" applyNumberFormat="1" applyFont="1" applyBorder="1" applyAlignment="1">
      <alignment vertical="center" shrinkToFit="1"/>
    </xf>
    <xf numFmtId="0" fontId="48" fillId="0" borderId="10" xfId="0" applyFont="1" applyBorder="1" applyAlignment="1">
      <alignment horizontal="center" vertical="center" shrinkToFit="1"/>
    </xf>
    <xf numFmtId="176" fontId="56" fillId="0" borderId="10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49" fontId="45" fillId="0" borderId="16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top" wrapText="1"/>
    </xf>
    <xf numFmtId="177" fontId="27" fillId="25" borderId="19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76" fontId="56" fillId="24" borderId="10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center" vertical="center" shrinkToFit="1"/>
    </xf>
    <xf numFmtId="179" fontId="72" fillId="0" borderId="10" xfId="0" applyNumberFormat="1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178" fontId="32" fillId="0" borderId="29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8" xfId="0" applyNumberFormat="1" applyFont="1" applyFill="1" applyBorder="1" applyAlignment="1">
      <alignment horizontal="center" vertical="center"/>
    </xf>
    <xf numFmtId="0" fontId="70" fillId="0" borderId="16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26" fillId="24" borderId="23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2" fillId="0" borderId="10" xfId="0" applyFont="1" applyBorder="1" applyAlignment="1">
      <alignment horizontal="center" wrapText="1"/>
    </xf>
    <xf numFmtId="0" fontId="62" fillId="0" borderId="10" xfId="0" applyFont="1" applyBorder="1" applyAlignment="1">
      <alignment horizontal="center" vertical="center" shrinkToFit="1"/>
    </xf>
    <xf numFmtId="0" fontId="73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2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2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28" fillId="24" borderId="23" xfId="0" applyFont="1" applyFill="1" applyBorder="1" applyAlignment="1">
      <alignment vertical="top" wrapText="1"/>
    </xf>
    <xf numFmtId="0" fontId="37" fillId="0" borderId="10" xfId="0" applyFont="1" applyBorder="1" applyAlignment="1">
      <alignment horizontal="center" wrapText="1"/>
    </xf>
    <xf numFmtId="0" fontId="67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176" fontId="29" fillId="0" borderId="17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>
      <alignment vertical="center"/>
    </xf>
    <xf numFmtId="0" fontId="26" fillId="24" borderId="17" xfId="0" applyFont="1" applyFill="1" applyBorder="1" applyAlignment="1">
      <alignment horizontal="center" vertical="top" wrapText="1"/>
    </xf>
    <xf numFmtId="177" fontId="27" fillId="24" borderId="19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6" fontId="56" fillId="0" borderId="17" xfId="0" applyNumberFormat="1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6" fillId="24" borderId="17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7" xfId="0" applyFont="1" applyFill="1" applyBorder="1" applyAlignment="1">
      <alignment horizontal="center" wrapText="1"/>
    </xf>
    <xf numFmtId="0" fontId="26" fillId="24" borderId="19" xfId="0" applyFont="1" applyFill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top" wrapText="1"/>
    </xf>
    <xf numFmtId="0" fontId="62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20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2" fillId="0" borderId="11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26" fillId="24" borderId="21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5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49" fontId="26" fillId="24" borderId="11" xfId="0" applyNumberFormat="1" applyFont="1" applyFill="1" applyBorder="1" applyAlignment="1">
      <alignment horizontal="left" vertical="center"/>
    </xf>
    <xf numFmtId="176" fontId="78" fillId="24" borderId="11" xfId="0" applyNumberFormat="1" applyFont="1" applyFill="1" applyBorder="1" applyAlignment="1">
      <alignment horizontal="center" vertical="center" shrinkToFit="1"/>
    </xf>
    <xf numFmtId="0" fontId="28" fillId="24" borderId="16" xfId="0" applyFont="1" applyFill="1" applyBorder="1" applyAlignment="1">
      <alignment vertical="top" wrapText="1"/>
    </xf>
    <xf numFmtId="180" fontId="32" fillId="24" borderId="16" xfId="0" applyNumberFormat="1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3" xfId="0" applyNumberFormat="1" applyFont="1" applyFill="1" applyBorder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9" xfId="0" applyFont="1" applyFill="1" applyBorder="1" applyAlignment="1">
      <alignment horizontal="center" vertical="center" shrinkToFit="1"/>
    </xf>
    <xf numFmtId="0" fontId="56" fillId="24" borderId="10" xfId="0" applyFont="1" applyFill="1" applyBorder="1" applyAlignment="1">
      <alignment horizontal="center" vertical="center" shrinkToFit="1"/>
    </xf>
    <xf numFmtId="176" fontId="29" fillId="24" borderId="18" xfId="0" applyNumberFormat="1" applyFont="1" applyFill="1" applyBorder="1" applyAlignment="1">
      <alignment horizontal="center" vertical="center" shrinkToFit="1"/>
    </xf>
    <xf numFmtId="0" fontId="70" fillId="24" borderId="16" xfId="0" applyFont="1" applyFill="1" applyBorder="1" applyAlignment="1">
      <alignment horizontal="center" vertical="top" wrapText="1"/>
    </xf>
    <xf numFmtId="0" fontId="26" fillId="24" borderId="19" xfId="0" applyFont="1" applyFill="1" applyBorder="1" applyAlignment="1">
      <alignment horizontal="center" vertical="top" wrapText="1"/>
    </xf>
    <xf numFmtId="49" fontId="45" fillId="24" borderId="16" xfId="0" applyNumberFormat="1" applyFont="1" applyFill="1" applyBorder="1" applyAlignment="1">
      <alignment horizontal="center" vertical="center"/>
    </xf>
    <xf numFmtId="0" fontId="70" fillId="24" borderId="16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49" fontId="26" fillId="24" borderId="16" xfId="0" applyNumberFormat="1" applyFont="1" applyFill="1" applyBorder="1" applyAlignment="1">
      <alignment horizontal="center" vertical="center"/>
    </xf>
    <xf numFmtId="49" fontId="37" fillId="24" borderId="22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8" xfId="0" applyFont="1" applyFill="1" applyBorder="1" applyAlignment="1">
      <alignment horizontal="center" vertical="top" shrinkToFit="1"/>
    </xf>
    <xf numFmtId="181" fontId="78" fillId="24" borderId="11" xfId="0" applyNumberFormat="1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0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center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176" fontId="56" fillId="24" borderId="17" xfId="0" applyNumberFormat="1" applyFont="1" applyFill="1" applyBorder="1" applyAlignment="1">
      <alignment horizontal="center" vertical="center" shrinkToFit="1"/>
    </xf>
    <xf numFmtId="49" fontId="22" fillId="24" borderId="11" xfId="0" applyNumberFormat="1" applyFont="1" applyFill="1" applyBorder="1" applyAlignment="1">
      <alignment horizontal="left" vertical="center"/>
    </xf>
    <xf numFmtId="49" fontId="26" fillId="24" borderId="20" xfId="0" applyNumberFormat="1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 wrapText="1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left" vertical="center" wrapText="1"/>
    </xf>
    <xf numFmtId="49" fontId="26" fillId="24" borderId="17" xfId="0" applyNumberFormat="1" applyFont="1" applyFill="1" applyBorder="1" applyAlignment="1">
      <alignment horizontal="left" vertical="center"/>
    </xf>
    <xf numFmtId="49" fontId="36" fillId="24" borderId="17" xfId="0" applyNumberFormat="1" applyFont="1" applyFill="1" applyBorder="1" applyAlignment="1">
      <alignment horizontal="left" vertical="center"/>
    </xf>
    <xf numFmtId="177" fontId="29" fillId="0" borderId="19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top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2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0" fillId="24" borderId="11" xfId="0" applyFont="1" applyFill="1" applyBorder="1" applyAlignment="1">
      <alignment horizontal="center" vertical="top" wrapText="1"/>
    </xf>
    <xf numFmtId="49" fontId="37" fillId="24" borderId="19" xfId="0" applyNumberFormat="1" applyFont="1" applyFill="1" applyBorder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63" fillId="0" borderId="11" xfId="0" applyFont="1" applyBorder="1">
      <alignment vertical="center"/>
    </xf>
    <xf numFmtId="0" fontId="7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63" fillId="0" borderId="0" xfId="0" applyFont="1">
      <alignment vertical="center"/>
    </xf>
    <xf numFmtId="0" fontId="72" fillId="0" borderId="0" xfId="0" applyFont="1" applyAlignment="1">
      <alignment horizontal="center" vertical="center"/>
    </xf>
    <xf numFmtId="177" fontId="72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63" fillId="0" borderId="0" xfId="0" applyNumberFormat="1" applyFont="1" applyAlignment="1">
      <alignment horizontal="center" vertical="center"/>
    </xf>
    <xf numFmtId="0" fontId="0" fillId="0" borderId="18" xfId="0" applyBorder="1">
      <alignment vertical="center"/>
    </xf>
    <xf numFmtId="0" fontId="63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77" fontId="26" fillId="24" borderId="17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177" fontId="50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2" fillId="24" borderId="16" xfId="0" applyFont="1" applyFill="1" applyBorder="1" applyAlignment="1">
      <alignment horizontal="center" vertical="center" wrapText="1"/>
    </xf>
    <xf numFmtId="0" fontId="85" fillId="0" borderId="27" xfId="0" applyFont="1" applyBorder="1" applyAlignment="1">
      <alignment horizontal="center" vertical="center" wrapText="1"/>
    </xf>
    <xf numFmtId="176" fontId="83" fillId="24" borderId="10" xfId="0" applyNumberFormat="1" applyFont="1" applyFill="1" applyBorder="1" applyAlignment="1">
      <alignment horizontal="center" vertical="center" shrinkToFit="1"/>
    </xf>
    <xf numFmtId="0" fontId="86" fillId="24" borderId="10" xfId="0" applyFont="1" applyFill="1" applyBorder="1" applyAlignment="1">
      <alignment horizontal="center" vertical="top" wrapText="1"/>
    </xf>
    <xf numFmtId="0" fontId="49" fillId="0" borderId="11" xfId="0" applyFont="1" applyBorder="1" applyAlignment="1">
      <alignment horizontal="center" vertical="center" wrapText="1"/>
    </xf>
    <xf numFmtId="0" fontId="84" fillId="24" borderId="10" xfId="0" applyFont="1" applyFill="1" applyBorder="1" applyAlignment="1">
      <alignment horizontal="center" vertical="center" shrinkToFit="1"/>
    </xf>
    <xf numFmtId="180" fontId="26" fillId="24" borderId="17" xfId="0" applyNumberFormat="1" applyFont="1" applyFill="1" applyBorder="1" applyAlignment="1">
      <alignment horizontal="center" vertical="center" wrapText="1"/>
    </xf>
    <xf numFmtId="181" fontId="83" fillId="24" borderId="10" xfId="0" applyNumberFormat="1" applyFont="1" applyFill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wrapText="1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37" fillId="24" borderId="16" xfId="0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wrapText="1"/>
    </xf>
    <xf numFmtId="0" fontId="28" fillId="24" borderId="16" xfId="0" applyFont="1" applyFill="1" applyBorder="1" applyAlignment="1">
      <alignment horizontal="center" vertical="top" wrapText="1"/>
    </xf>
    <xf numFmtId="49" fontId="37" fillId="0" borderId="21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top" wrapText="1"/>
    </xf>
    <xf numFmtId="0" fontId="87" fillId="24" borderId="10" xfId="0" applyFont="1" applyFill="1" applyBorder="1" applyAlignment="1">
      <alignment horizontal="left" vertical="center" wrapText="1"/>
    </xf>
    <xf numFmtId="0" fontId="89" fillId="0" borderId="10" xfId="0" applyFont="1" applyBorder="1" applyAlignment="1">
      <alignment horizontal="left" vertical="center" wrapText="1"/>
    </xf>
    <xf numFmtId="0" fontId="89" fillId="0" borderId="10" xfId="0" applyFont="1" applyBorder="1" applyAlignment="1">
      <alignment horizontal="center" vertical="center" wrapText="1"/>
    </xf>
    <xf numFmtId="0" fontId="65" fillId="24" borderId="10" xfId="0" applyFont="1" applyFill="1" applyBorder="1" applyAlignment="1">
      <alignment horizontal="center" vertical="center" wrapText="1"/>
    </xf>
    <xf numFmtId="0" fontId="90" fillId="24" borderId="12" xfId="0" applyFont="1" applyFill="1" applyBorder="1" applyAlignment="1">
      <alignment horizontal="center" vertical="center" wrapText="1"/>
    </xf>
    <xf numFmtId="0" fontId="91" fillId="24" borderId="10" xfId="0" applyFont="1" applyFill="1" applyBorder="1" applyAlignment="1">
      <alignment horizontal="center" vertical="top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5" borderId="17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0" fontId="66" fillId="0" borderId="10" xfId="0" applyFont="1" applyBorder="1" applyAlignment="1">
      <alignment horizontal="center" vertical="center" wrapTex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26" fillId="24" borderId="34" xfId="0" applyFont="1" applyFill="1" applyBorder="1" applyAlignment="1">
      <alignment horizontal="center" vertical="top" wrapText="1"/>
    </xf>
    <xf numFmtId="0" fontId="45" fillId="24" borderId="23" xfId="0" applyFont="1" applyFill="1" applyBorder="1" applyAlignment="1">
      <alignment horizontal="center" vertical="top" wrapText="1"/>
    </xf>
    <xf numFmtId="0" fontId="27" fillId="0" borderId="18" xfId="0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/>
    </xf>
    <xf numFmtId="0" fontId="8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top" wrapText="1"/>
    </xf>
    <xf numFmtId="177" fontId="26" fillId="0" borderId="17" xfId="0" applyNumberFormat="1" applyFont="1" applyBorder="1" applyAlignment="1">
      <alignment horizontal="center" vertical="center" wrapTex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vertical="top" wrapText="1"/>
    </xf>
    <xf numFmtId="0" fontId="44" fillId="24" borderId="13" xfId="0" applyFont="1" applyFill="1" applyBorder="1" applyAlignment="1">
      <alignment horizontal="left" vertical="top" wrapText="1"/>
    </xf>
    <xf numFmtId="49" fontId="26" fillId="24" borderId="20" xfId="0" applyNumberFormat="1" applyFont="1" applyFill="1" applyBorder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51" fillId="24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51" fillId="0" borderId="0" xfId="0" applyFont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top" wrapText="1"/>
    </xf>
    <xf numFmtId="0" fontId="93" fillId="0" borderId="10" xfId="0" applyFont="1" applyBorder="1" applyAlignment="1">
      <alignment horizontal="left" vertical="center" wrapText="1"/>
    </xf>
    <xf numFmtId="0" fontId="94" fillId="24" borderId="11" xfId="0" applyFont="1" applyFill="1" applyBorder="1" applyAlignment="1">
      <alignment horizontal="center" vertical="center" shrinkToFit="1"/>
    </xf>
    <xf numFmtId="0" fontId="26" fillId="24" borderId="0" xfId="0" applyFont="1" applyFill="1" applyAlignment="1">
      <alignment horizontal="center"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49" fontId="26" fillId="24" borderId="0" xfId="0" applyNumberFormat="1" applyFont="1" applyFill="1" applyAlignment="1">
      <alignment horizontal="left" vertical="center"/>
    </xf>
    <xf numFmtId="177" fontId="27" fillId="24" borderId="0" xfId="0" applyNumberFormat="1" applyFont="1" applyFill="1" applyAlignment="1">
      <alignment horizontal="center" vertical="center" shrinkToFit="1"/>
    </xf>
    <xf numFmtId="0" fontId="70" fillId="24" borderId="0" xfId="0" applyFont="1" applyFill="1" applyAlignment="1">
      <alignment horizontal="center" vertical="top" wrapText="1"/>
    </xf>
    <xf numFmtId="177" fontId="27" fillId="25" borderId="0" xfId="0" applyNumberFormat="1" applyFont="1" applyFill="1" applyAlignment="1">
      <alignment horizontal="center" vertical="center" shrinkToFit="1"/>
    </xf>
    <xf numFmtId="0" fontId="26" fillId="24" borderId="0" xfId="0" applyFont="1" applyFill="1" applyAlignment="1">
      <alignment vertical="top" wrapText="1"/>
    </xf>
    <xf numFmtId="0" fontId="26" fillId="24" borderId="0" xfId="0" applyFont="1" applyFill="1" applyAlignment="1">
      <alignment horizontal="center" vertical="center" shrinkToFit="1"/>
    </xf>
    <xf numFmtId="0" fontId="69" fillId="0" borderId="10" xfId="0" applyFont="1" applyBorder="1" applyAlignment="1">
      <alignment horizontal="left" vertical="top" wrapText="1"/>
    </xf>
    <xf numFmtId="0" fontId="32" fillId="24" borderId="13" xfId="0" applyFont="1" applyFill="1" applyBorder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70" fillId="24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left" vertical="top" wrapText="1"/>
    </xf>
    <xf numFmtId="0" fontId="36" fillId="0" borderId="10" xfId="0" applyFont="1" applyBorder="1" applyAlignment="1">
      <alignment horizontal="left" vertical="center" wrapText="1"/>
    </xf>
    <xf numFmtId="0" fontId="69" fillId="0" borderId="10" xfId="0" applyFont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justify" vertical="center" wrapText="1"/>
    </xf>
    <xf numFmtId="0" fontId="23" fillId="24" borderId="10" xfId="0" applyFont="1" applyFill="1" applyBorder="1" applyAlignment="1">
      <alignment horizontal="justify" vertical="center" wrapText="1"/>
    </xf>
    <xf numFmtId="0" fontId="23" fillId="24" borderId="11" xfId="0" applyFont="1" applyFill="1" applyBorder="1" applyAlignment="1">
      <alignment horizontal="justify" vertical="center" wrapText="1"/>
    </xf>
    <xf numFmtId="0" fontId="32" fillId="0" borderId="16" xfId="0" applyFont="1" applyBorder="1" applyAlignment="1">
      <alignment horizontal="center" vertical="center" wrapText="1"/>
    </xf>
    <xf numFmtId="178" fontId="32" fillId="0" borderId="36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24" borderId="12" xfId="0" applyFont="1" applyFill="1" applyBorder="1" applyAlignment="1">
      <alignment horizontal="justify" vertical="center" wrapText="1"/>
    </xf>
    <xf numFmtId="0" fontId="52" fillId="0" borderId="14" xfId="0" applyFont="1" applyBorder="1" applyAlignment="1">
      <alignment horizontal="center" vertical="center" wrapText="1"/>
    </xf>
    <xf numFmtId="178" fontId="32" fillId="0" borderId="37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95" fillId="0" borderId="10" xfId="0" applyFont="1" applyBorder="1" applyAlignment="1">
      <alignment horizontal="center" vertical="center" wrapText="1"/>
    </xf>
    <xf numFmtId="0" fontId="23" fillId="28" borderId="31" xfId="0" applyFont="1" applyFill="1" applyBorder="1" applyAlignment="1">
      <alignment horizontal="justify" vertical="center" wrapText="1"/>
    </xf>
    <xf numFmtId="180" fontId="32" fillId="28" borderId="10" xfId="0" applyNumberFormat="1" applyFont="1" applyFill="1" applyBorder="1" applyAlignment="1">
      <alignment horizontal="center" vertical="center" wrapText="1"/>
    </xf>
    <xf numFmtId="180" fontId="32" fillId="28" borderId="10" xfId="0" applyNumberFormat="1" applyFont="1" applyFill="1" applyBorder="1" applyAlignment="1">
      <alignment horizontal="center" vertical="center" shrinkToFit="1"/>
    </xf>
    <xf numFmtId="0" fontId="32" fillId="28" borderId="10" xfId="0" applyFont="1" applyFill="1" applyBorder="1" applyAlignment="1">
      <alignment horizontal="center" vertical="center" wrapText="1"/>
    </xf>
    <xf numFmtId="178" fontId="32" fillId="28" borderId="37" xfId="0" applyNumberFormat="1" applyFont="1" applyFill="1" applyBorder="1" applyAlignment="1">
      <alignment horizontal="center" vertical="center"/>
    </xf>
    <xf numFmtId="0" fontId="65" fillId="24" borderId="12" xfId="0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0" borderId="10" xfId="0" applyNumberFormat="1" applyFont="1" applyBorder="1" applyAlignment="1">
      <alignment horizontal="center" vertical="center" wrapText="1"/>
    </xf>
    <xf numFmtId="0" fontId="51" fillId="24" borderId="10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23" fillId="24" borderId="31" xfId="0" applyFont="1" applyFill="1" applyBorder="1" applyAlignment="1">
      <alignment horizontal="justify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/>
    </xf>
    <xf numFmtId="0" fontId="65" fillId="24" borderId="11" xfId="0" applyFont="1" applyFill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justify" vertical="center" wrapText="1"/>
    </xf>
    <xf numFmtId="0" fontId="54" fillId="0" borderId="14" xfId="0" applyFont="1" applyBorder="1" applyAlignment="1">
      <alignment horizontal="center" vertical="center" wrapText="1"/>
    </xf>
    <xf numFmtId="0" fontId="65" fillId="24" borderId="14" xfId="0" applyFont="1" applyFill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0" fontId="51" fillId="0" borderId="14" xfId="0" applyFont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90" fillId="24" borderId="18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shrinkToFit="1"/>
    </xf>
    <xf numFmtId="0" fontId="36" fillId="0" borderId="40" xfId="0" applyFont="1" applyBorder="1" applyAlignment="1">
      <alignment horizontal="center" vertical="center" shrinkToFit="1"/>
    </xf>
    <xf numFmtId="0" fontId="85" fillId="0" borderId="14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178" fontId="32" fillId="0" borderId="41" xfId="0" applyNumberFormat="1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 wrapText="1"/>
    </xf>
    <xf numFmtId="0" fontId="51" fillId="24" borderId="12" xfId="0" applyFont="1" applyFill="1" applyBorder="1" applyAlignment="1">
      <alignment horizontal="center" vertical="center" wrapText="1"/>
    </xf>
    <xf numFmtId="0" fontId="28" fillId="24" borderId="38" xfId="0" applyFont="1" applyFill="1" applyBorder="1" applyAlignment="1">
      <alignment horizontal="center" vertical="center" wrapText="1"/>
    </xf>
    <xf numFmtId="0" fontId="54" fillId="0" borderId="10" xfId="43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51" fillId="0" borderId="10" xfId="43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92" fillId="0" borderId="12" xfId="43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0" fontId="54" fillId="0" borderId="12" xfId="43" applyFont="1" applyBorder="1" applyAlignment="1">
      <alignment horizontal="center" vertical="center" wrapText="1"/>
    </xf>
    <xf numFmtId="49" fontId="77" fillId="0" borderId="10" xfId="0" applyNumberFormat="1" applyFont="1" applyBorder="1">
      <alignment vertical="center"/>
    </xf>
    <xf numFmtId="0" fontId="22" fillId="0" borderId="10" xfId="0" applyFont="1" applyBorder="1">
      <alignment vertical="center"/>
    </xf>
    <xf numFmtId="49" fontId="26" fillId="0" borderId="10" xfId="0" applyNumberFormat="1" applyFont="1" applyBorder="1">
      <alignment vertical="center"/>
    </xf>
    <xf numFmtId="177" fontId="29" fillId="25" borderId="10" xfId="0" applyNumberFormat="1" applyFont="1" applyFill="1" applyBorder="1" applyAlignment="1">
      <alignment horizontal="center" vertical="center" shrinkToFit="1"/>
    </xf>
    <xf numFmtId="49" fontId="49" fillId="0" borderId="10" xfId="0" applyNumberFormat="1" applyFont="1" applyBorder="1" applyAlignment="1">
      <alignment vertical="center" shrinkToFit="1"/>
    </xf>
    <xf numFmtId="0" fontId="50" fillId="0" borderId="10" xfId="0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vertical="center" shrinkToFit="1"/>
    </xf>
    <xf numFmtId="0" fontId="83" fillId="0" borderId="16" xfId="0" applyFont="1" applyBorder="1" applyAlignment="1">
      <alignment horizontal="center" vertical="center" wrapText="1"/>
    </xf>
    <xf numFmtId="177" fontId="29" fillId="24" borderId="11" xfId="0" applyNumberFormat="1" applyFont="1" applyFill="1" applyBorder="1" applyAlignment="1">
      <alignment horizontal="center" vertical="center" shrinkToFit="1"/>
    </xf>
    <xf numFmtId="0" fontId="26" fillId="24" borderId="23" xfId="0" applyFont="1" applyFill="1" applyBorder="1" applyAlignment="1">
      <alignment vertical="top" wrapText="1"/>
    </xf>
    <xf numFmtId="0" fontId="83" fillId="24" borderId="11" xfId="0" applyFont="1" applyFill="1" applyBorder="1" applyAlignment="1">
      <alignment horizontal="center" vertical="top" wrapText="1"/>
    </xf>
    <xf numFmtId="177" fontId="29" fillId="24" borderId="10" xfId="0" applyNumberFormat="1" applyFont="1" applyFill="1" applyBorder="1" applyAlignment="1">
      <alignment horizontal="center" vertical="center" shrinkToFit="1"/>
    </xf>
    <xf numFmtId="176" fontId="27" fillId="0" borderId="10" xfId="0" applyNumberFormat="1" applyFont="1" applyBorder="1" applyAlignment="1">
      <alignment horizontal="center" vertical="center" shrinkToFit="1"/>
    </xf>
    <xf numFmtId="0" fontId="28" fillId="24" borderId="11" xfId="0" applyFont="1" applyFill="1" applyBorder="1">
      <alignment vertical="center"/>
    </xf>
    <xf numFmtId="0" fontId="32" fillId="24" borderId="11" xfId="0" applyFont="1" applyFill="1" applyBorder="1" applyAlignment="1">
      <alignment horizontal="center" vertical="center" wrapText="1"/>
    </xf>
    <xf numFmtId="177" fontId="48" fillId="0" borderId="10" xfId="0" applyNumberFormat="1" applyFont="1" applyBorder="1" applyAlignment="1">
      <alignment horizontal="center" vertical="center" shrinkToFit="1"/>
    </xf>
    <xf numFmtId="49" fontId="77" fillId="0" borderId="17" xfId="0" applyNumberFormat="1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6" xfId="0" applyFont="1" applyBorder="1">
      <alignment vertical="center"/>
    </xf>
    <xf numFmtId="49" fontId="28" fillId="0" borderId="11" xfId="0" applyNumberFormat="1" applyFont="1" applyBorder="1">
      <alignment vertical="center"/>
    </xf>
    <xf numFmtId="0" fontId="27" fillId="0" borderId="11" xfId="0" applyFont="1" applyBorder="1" applyAlignment="1">
      <alignment horizontal="center" vertical="center" shrinkToFi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center" wrapText="1"/>
    </xf>
    <xf numFmtId="0" fontId="70" fillId="24" borderId="16" xfId="0" applyFont="1" applyFill="1" applyBorder="1">
      <alignment vertical="center"/>
    </xf>
    <xf numFmtId="0" fontId="28" fillId="24" borderId="13" xfId="0" applyFont="1" applyFill="1" applyBorder="1">
      <alignment vertical="center"/>
    </xf>
    <xf numFmtId="0" fontId="28" fillId="24" borderId="10" xfId="0" applyFont="1" applyFill="1" applyBorder="1">
      <alignment vertical="center"/>
    </xf>
    <xf numFmtId="0" fontId="26" fillId="24" borderId="20" xfId="0" applyFont="1" applyFill="1" applyBorder="1" applyAlignment="1">
      <alignment horizontal="left" vertical="top" wrapText="1"/>
    </xf>
    <xf numFmtId="49" fontId="70" fillId="0" borderId="16" xfId="0" applyNumberFormat="1" applyFont="1" applyBorder="1" applyAlignment="1">
      <alignment horizontal="center" vertical="center"/>
    </xf>
    <xf numFmtId="0" fontId="91" fillId="24" borderId="19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49" fontId="77" fillId="0" borderId="11" xfId="0" applyNumberFormat="1" applyFont="1" applyBorder="1">
      <alignment vertical="center"/>
    </xf>
    <xf numFmtId="0" fontId="26" fillId="24" borderId="42" xfId="0" applyFont="1" applyFill="1" applyBorder="1" applyAlignment="1">
      <alignment wrapText="1"/>
    </xf>
    <xf numFmtId="0" fontId="26" fillId="24" borderId="42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69" fillId="0" borderId="13" xfId="0" applyFont="1" applyBorder="1" applyAlignment="1">
      <alignment horizontal="left" wrapText="1"/>
    </xf>
    <xf numFmtId="0" fontId="104" fillId="24" borderId="42" xfId="0" applyFont="1" applyFill="1" applyBorder="1" applyAlignment="1">
      <alignment horizontal="left" vertical="center" wrapText="1"/>
    </xf>
    <xf numFmtId="0" fontId="92" fillId="0" borderId="13" xfId="43" applyFont="1" applyBorder="1" applyAlignment="1">
      <alignment horizontal="center" vertical="center" wrapText="1"/>
    </xf>
    <xf numFmtId="49" fontId="22" fillId="24" borderId="20" xfId="0" applyNumberFormat="1" applyFont="1" applyFill="1" applyBorder="1" applyAlignment="1">
      <alignment horizontal="left" vertical="center"/>
    </xf>
    <xf numFmtId="0" fontId="26" fillId="24" borderId="18" xfId="0" applyFont="1" applyFill="1" applyBorder="1" applyAlignment="1">
      <alignment horizontal="center" vertical="center" wrapText="1"/>
    </xf>
    <xf numFmtId="177" fontId="29" fillId="25" borderId="11" xfId="0" applyNumberFormat="1" applyFont="1" applyFill="1" applyBorder="1" applyAlignment="1">
      <alignment horizontal="center" vertical="center" shrinkToFit="1"/>
    </xf>
    <xf numFmtId="0" fontId="22" fillId="0" borderId="17" xfId="0" applyFont="1" applyBorder="1">
      <alignment vertical="center"/>
    </xf>
    <xf numFmtId="0" fontId="83" fillId="0" borderId="11" xfId="0" applyFont="1" applyBorder="1" applyAlignment="1">
      <alignment horizontal="center" vertical="center" wrapText="1"/>
    </xf>
    <xf numFmtId="2" fontId="36" fillId="24" borderId="17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center" wrapText="1"/>
    </xf>
    <xf numFmtId="2" fontId="83" fillId="24" borderId="11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7" xfId="0" applyNumberFormat="1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vertical="top" wrapText="1"/>
    </xf>
    <xf numFmtId="0" fontId="45" fillId="24" borderId="16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92" fillId="0" borderId="20" xfId="43" applyFont="1" applyBorder="1" applyAlignment="1">
      <alignment horizontal="center" vertical="center" wrapText="1"/>
    </xf>
    <xf numFmtId="0" fontId="90" fillId="24" borderId="11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wrapText="1"/>
    </xf>
    <xf numFmtId="0" fontId="65" fillId="27" borderId="12" xfId="0" applyFont="1" applyFill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9" fontId="53" fillId="0" borderId="38" xfId="0" applyNumberFormat="1" applyFont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24" borderId="11" xfId="0" applyNumberFormat="1" applyFont="1" applyFill="1" applyBorder="1" applyAlignment="1">
      <alignment horizontal="center" vertical="center" shrinkToFit="1"/>
    </xf>
    <xf numFmtId="179" fontId="32" fillId="28" borderId="10" xfId="0" applyNumberFormat="1" applyFont="1" applyFill="1" applyBorder="1" applyAlignment="1">
      <alignment horizontal="center" vertical="center" shrinkToFit="1"/>
    </xf>
    <xf numFmtId="179" fontId="32" fillId="0" borderId="20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5" xfId="0" applyNumberFormat="1" applyFont="1" applyBorder="1" applyAlignment="1">
      <alignment horizontal="center" vertical="center" shrinkToFit="1"/>
    </xf>
    <xf numFmtId="179" fontId="32" fillId="24" borderId="13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0" borderId="13" xfId="0" applyNumberFormat="1" applyFont="1" applyBorder="1" applyAlignment="1">
      <alignment horizontal="center" vertical="center" shrinkToFit="1"/>
    </xf>
    <xf numFmtId="179" fontId="32" fillId="24" borderId="23" xfId="0" applyNumberFormat="1" applyFont="1" applyFill="1" applyBorder="1" applyAlignment="1">
      <alignment horizontal="center" vertical="center" wrapTex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0" borderId="12" xfId="0" applyNumberFormat="1" applyFont="1" applyBorder="1" applyAlignment="1">
      <alignment horizontal="center" vertical="center" shrinkToFit="1"/>
    </xf>
    <xf numFmtId="179" fontId="59" fillId="0" borderId="0" xfId="0" applyNumberFormat="1" applyFont="1">
      <alignment vertical="center"/>
    </xf>
    <xf numFmtId="0" fontId="92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36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wrapText="1"/>
    </xf>
    <xf numFmtId="0" fontId="26" fillId="24" borderId="13" xfId="0" applyFont="1" applyFill="1" applyBorder="1" applyAlignment="1">
      <alignment wrapText="1"/>
    </xf>
    <xf numFmtId="49" fontId="45" fillId="24" borderId="16" xfId="0" applyNumberFormat="1" applyFont="1" applyFill="1" applyBorder="1" applyAlignment="1">
      <alignment horizontal="center" vertical="top"/>
    </xf>
    <xf numFmtId="0" fontId="106" fillId="0" borderId="10" xfId="0" applyFont="1" applyBorder="1" applyAlignment="1">
      <alignment horizontal="left" vertical="center" wrapText="1"/>
    </xf>
    <xf numFmtId="0" fontId="106" fillId="0" borderId="10" xfId="0" applyFont="1" applyBorder="1" applyAlignment="1">
      <alignment horizontal="center" vertical="center" wrapText="1"/>
    </xf>
    <xf numFmtId="0" fontId="51" fillId="24" borderId="45" xfId="0" applyFont="1" applyFill="1" applyBorder="1" applyAlignment="1">
      <alignment horizontal="center" vertical="center" wrapText="1"/>
    </xf>
    <xf numFmtId="0" fontId="51" fillId="0" borderId="19" xfId="43" applyFont="1" applyBorder="1" applyAlignment="1">
      <alignment horizontal="center" vertical="center" wrapText="1"/>
    </xf>
    <xf numFmtId="0" fontId="92" fillId="0" borderId="11" xfId="43" applyFont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107" fillId="24" borderId="16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107" fillId="24" borderId="16" xfId="0" applyFont="1" applyFill="1" applyBorder="1" applyAlignment="1">
      <alignment horizontal="center" vertical="top" wrapText="1"/>
    </xf>
    <xf numFmtId="176" fontId="29" fillId="25" borderId="19" xfId="0" applyNumberFormat="1" applyFont="1" applyFill="1" applyBorder="1" applyAlignment="1">
      <alignment horizontal="center" vertical="center" shrinkToFit="1"/>
    </xf>
    <xf numFmtId="177" fontId="50" fillId="24" borderId="0" xfId="0" applyNumberFormat="1" applyFont="1" applyFill="1" applyAlignment="1">
      <alignment horizontal="center" vertical="center" shrinkToFit="1"/>
    </xf>
    <xf numFmtId="0" fontId="49" fillId="24" borderId="0" xfId="0" applyFont="1" applyFill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center" textRotation="255"/>
    </xf>
    <xf numFmtId="0" fontId="56" fillId="0" borderId="10" xfId="0" applyFont="1" applyBorder="1" applyAlignment="1">
      <alignment horizontal="center" vertical="center" shrinkToFit="1"/>
    </xf>
    <xf numFmtId="49" fontId="26" fillId="24" borderId="18" xfId="0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176" fontId="39" fillId="0" borderId="17" xfId="0" applyNumberFormat="1" applyFont="1" applyBorder="1" applyAlignment="1">
      <alignment horizontal="center" vertical="center" shrinkToFit="1"/>
    </xf>
    <xf numFmtId="0" fontId="64" fillId="24" borderId="13" xfId="0" applyFont="1" applyFill="1" applyBorder="1" applyAlignment="1">
      <alignment vertical="top" wrapText="1"/>
    </xf>
    <xf numFmtId="0" fontId="26" fillId="0" borderId="1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wrapText="1"/>
    </xf>
    <xf numFmtId="0" fontId="28" fillId="0" borderId="11" xfId="0" applyFont="1" applyBorder="1" applyAlignment="1">
      <alignment vertical="top" wrapText="1"/>
    </xf>
    <xf numFmtId="0" fontId="108" fillId="0" borderId="14" xfId="0" applyFont="1" applyBorder="1" applyAlignment="1">
      <alignment horizontal="center" vertical="center" wrapText="1"/>
    </xf>
    <xf numFmtId="0" fontId="108" fillId="0" borderId="12" xfId="0" applyFont="1" applyBorder="1" applyAlignment="1">
      <alignment horizontal="center" vertical="center" wrapText="1"/>
    </xf>
    <xf numFmtId="0" fontId="65" fillId="28" borderId="11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29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109" fillId="0" borderId="0" xfId="0" applyFont="1">
      <alignment vertical="center"/>
    </xf>
    <xf numFmtId="0" fontId="25" fillId="0" borderId="39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7" fillId="24" borderId="38" xfId="0" applyFont="1" applyFill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shrinkToFit="1"/>
    </xf>
    <xf numFmtId="0" fontId="19" fillId="24" borderId="33" xfId="0" applyFont="1" applyFill="1" applyBorder="1" applyAlignment="1">
      <alignment horizontal="justify" vertical="center" wrapText="1"/>
    </xf>
    <xf numFmtId="179" fontId="46" fillId="24" borderId="14" xfId="0" applyNumberFormat="1" applyFont="1" applyFill="1" applyBorder="1" applyAlignment="1">
      <alignment horizontal="center" vertical="center" shrinkToFit="1"/>
    </xf>
    <xf numFmtId="180" fontId="46" fillId="24" borderId="14" xfId="0" applyNumberFormat="1" applyFont="1" applyFill="1" applyBorder="1" applyAlignment="1">
      <alignment horizontal="center" vertical="center" wrapText="1"/>
    </xf>
    <xf numFmtId="180" fontId="46" fillId="24" borderId="14" xfId="0" applyNumberFormat="1" applyFont="1" applyFill="1" applyBorder="1" applyAlignment="1">
      <alignment horizontal="center" vertical="center" shrinkToFit="1"/>
    </xf>
    <xf numFmtId="0" fontId="46" fillId="24" borderId="14" xfId="0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178" fontId="46" fillId="0" borderId="26" xfId="0" applyNumberFormat="1" applyFont="1" applyBorder="1" applyAlignment="1">
      <alignment horizontal="center" vertical="center"/>
    </xf>
    <xf numFmtId="0" fontId="19" fillId="24" borderId="31" xfId="0" applyFont="1" applyFill="1" applyBorder="1" applyAlignment="1">
      <alignment horizontal="justify" vertical="center" wrapText="1"/>
    </xf>
    <xf numFmtId="179" fontId="46" fillId="24" borderId="10" xfId="0" applyNumberFormat="1" applyFont="1" applyFill="1" applyBorder="1" applyAlignment="1">
      <alignment horizontal="center" vertical="center" shrinkToFit="1"/>
    </xf>
    <xf numFmtId="180" fontId="46" fillId="24" borderId="10" xfId="0" applyNumberFormat="1" applyFont="1" applyFill="1" applyBorder="1" applyAlignment="1">
      <alignment horizontal="center" vertical="center" wrapText="1"/>
    </xf>
    <xf numFmtId="180" fontId="46" fillId="24" borderId="10" xfId="0" applyNumberFormat="1" applyFont="1" applyFill="1" applyBorder="1" applyAlignment="1">
      <alignment horizontal="center" vertical="center" shrinkToFit="1"/>
    </xf>
    <xf numFmtId="0" fontId="46" fillId="24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78" fontId="46" fillId="0" borderId="37" xfId="0" applyNumberFormat="1" applyFont="1" applyBorder="1" applyAlignment="1">
      <alignment horizontal="center" vertical="center"/>
    </xf>
    <xf numFmtId="0" fontId="19" fillId="24" borderId="24" xfId="0" applyFont="1" applyFill="1" applyBorder="1" applyAlignment="1">
      <alignment horizontal="justify" vertical="center" wrapText="1"/>
    </xf>
    <xf numFmtId="179" fontId="46" fillId="24" borderId="12" xfId="0" applyNumberFormat="1" applyFont="1" applyFill="1" applyBorder="1" applyAlignment="1">
      <alignment horizontal="center" vertical="center" shrinkToFit="1"/>
    </xf>
    <xf numFmtId="180" fontId="46" fillId="24" borderId="12" xfId="0" applyNumberFormat="1" applyFont="1" applyFill="1" applyBorder="1" applyAlignment="1">
      <alignment horizontal="center" vertical="center" wrapText="1"/>
    </xf>
    <xf numFmtId="180" fontId="46" fillId="24" borderId="12" xfId="0" applyNumberFormat="1" applyFont="1" applyFill="1" applyBorder="1" applyAlignment="1">
      <alignment horizontal="center" vertical="center" shrinkToFit="1"/>
    </xf>
    <xf numFmtId="0" fontId="46" fillId="24" borderId="12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178" fontId="46" fillId="0" borderId="32" xfId="0" applyNumberFormat="1" applyFont="1" applyBorder="1" applyAlignment="1">
      <alignment horizontal="center" vertical="center"/>
    </xf>
    <xf numFmtId="0" fontId="19" fillId="24" borderId="43" xfId="0" applyFont="1" applyFill="1" applyBorder="1" applyAlignment="1">
      <alignment horizontal="justify" vertical="center" wrapText="1"/>
    </xf>
    <xf numFmtId="179" fontId="46" fillId="24" borderId="11" xfId="0" applyNumberFormat="1" applyFont="1" applyFill="1" applyBorder="1" applyAlignment="1">
      <alignment horizontal="center" vertical="center" shrinkToFit="1"/>
    </xf>
    <xf numFmtId="180" fontId="46" fillId="24" borderId="11" xfId="0" applyNumberFormat="1" applyFont="1" applyFill="1" applyBorder="1" applyAlignment="1">
      <alignment horizontal="center" vertical="center" wrapText="1"/>
    </xf>
    <xf numFmtId="180" fontId="46" fillId="24" borderId="11" xfId="0" applyNumberFormat="1" applyFont="1" applyFill="1" applyBorder="1" applyAlignment="1">
      <alignment horizontal="center" vertical="center" shrinkToFit="1"/>
    </xf>
    <xf numFmtId="0" fontId="46" fillId="24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178" fontId="46" fillId="0" borderId="29" xfId="0" applyNumberFormat="1" applyFont="1" applyBorder="1" applyAlignment="1">
      <alignment horizontal="center" vertical="center"/>
    </xf>
    <xf numFmtId="0" fontId="19" fillId="28" borderId="31" xfId="0" applyFont="1" applyFill="1" applyBorder="1" applyAlignment="1">
      <alignment horizontal="justify" vertical="center" wrapText="1"/>
    </xf>
    <xf numFmtId="179" fontId="46" fillId="28" borderId="10" xfId="0" applyNumberFormat="1" applyFont="1" applyFill="1" applyBorder="1" applyAlignment="1">
      <alignment horizontal="center" vertical="center" shrinkToFit="1"/>
    </xf>
    <xf numFmtId="180" fontId="46" fillId="28" borderId="10" xfId="0" applyNumberFormat="1" applyFont="1" applyFill="1" applyBorder="1" applyAlignment="1">
      <alignment horizontal="center" vertical="center" wrapText="1"/>
    </xf>
    <xf numFmtId="180" fontId="46" fillId="28" borderId="10" xfId="0" applyNumberFormat="1" applyFont="1" applyFill="1" applyBorder="1" applyAlignment="1">
      <alignment horizontal="center" vertical="center" shrinkToFit="1"/>
    </xf>
    <xf numFmtId="0" fontId="46" fillId="28" borderId="10" xfId="0" applyFont="1" applyFill="1" applyBorder="1" applyAlignment="1">
      <alignment horizontal="center" vertical="center" wrapText="1"/>
    </xf>
    <xf numFmtId="178" fontId="46" fillId="28" borderId="37" xfId="0" applyNumberFormat="1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justify" vertical="center" wrapText="1"/>
    </xf>
    <xf numFmtId="179" fontId="46" fillId="0" borderId="20" xfId="0" applyNumberFormat="1" applyFont="1" applyBorder="1" applyAlignment="1">
      <alignment horizontal="center" vertical="center" shrinkToFit="1"/>
    </xf>
    <xf numFmtId="180" fontId="46" fillId="0" borderId="11" xfId="0" applyNumberFormat="1" applyFont="1" applyBorder="1" applyAlignment="1">
      <alignment horizontal="center" vertical="center" wrapText="1"/>
    </xf>
    <xf numFmtId="180" fontId="46" fillId="0" borderId="11" xfId="0" applyNumberFormat="1" applyFont="1" applyBorder="1" applyAlignment="1">
      <alignment horizontal="center" vertical="center" shrinkToFit="1"/>
    </xf>
    <xf numFmtId="0" fontId="19" fillId="0" borderId="17" xfId="0" applyFont="1" applyBorder="1" applyAlignment="1">
      <alignment vertical="center" wrapText="1"/>
    </xf>
    <xf numFmtId="179" fontId="46" fillId="24" borderId="23" xfId="0" applyNumberFormat="1" applyFont="1" applyFill="1" applyBorder="1" applyAlignment="1">
      <alignment horizontal="center" vertical="center" shrinkToFit="1"/>
    </xf>
    <xf numFmtId="180" fontId="46" fillId="24" borderId="16" xfId="0" applyNumberFormat="1" applyFont="1" applyFill="1" applyBorder="1" applyAlignment="1">
      <alignment horizontal="center" vertical="center" wrapText="1"/>
    </xf>
    <xf numFmtId="0" fontId="46" fillId="24" borderId="16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justify" vertical="center" wrapText="1"/>
    </xf>
    <xf numFmtId="179" fontId="46" fillId="24" borderId="10" xfId="0" applyNumberFormat="1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justify" vertical="center" wrapText="1"/>
    </xf>
    <xf numFmtId="179" fontId="46" fillId="0" borderId="15" xfId="0" applyNumberFormat="1" applyFont="1" applyBorder="1" applyAlignment="1">
      <alignment horizontal="center" vertical="center" shrinkToFit="1"/>
    </xf>
    <xf numFmtId="180" fontId="46" fillId="0" borderId="14" xfId="0" applyNumberFormat="1" applyFont="1" applyBorder="1" applyAlignment="1">
      <alignment horizontal="center" vertical="center" wrapText="1"/>
    </xf>
    <xf numFmtId="180" fontId="46" fillId="0" borderId="14" xfId="0" applyNumberFormat="1" applyFont="1" applyBorder="1" applyAlignment="1">
      <alignment horizontal="center" vertical="center" shrinkToFit="1"/>
    </xf>
    <xf numFmtId="179" fontId="46" fillId="24" borderId="13" xfId="0" applyNumberFormat="1" applyFont="1" applyFill="1" applyBorder="1" applyAlignment="1">
      <alignment horizontal="center" vertical="center" shrinkToFit="1"/>
    </xf>
    <xf numFmtId="179" fontId="46" fillId="0" borderId="11" xfId="0" applyNumberFormat="1" applyFont="1" applyBorder="1" applyAlignment="1">
      <alignment horizontal="center" vertical="center" shrinkToFit="1"/>
    </xf>
    <xf numFmtId="179" fontId="46" fillId="0" borderId="13" xfId="0" applyNumberFormat="1" applyFont="1" applyBorder="1" applyAlignment="1">
      <alignment horizontal="center" vertical="center" shrinkToFit="1"/>
    </xf>
    <xf numFmtId="180" fontId="46" fillId="0" borderId="10" xfId="0" applyNumberFormat="1" applyFont="1" applyBorder="1" applyAlignment="1">
      <alignment horizontal="center" vertical="center" wrapText="1"/>
    </xf>
    <xf numFmtId="0" fontId="19" fillId="24" borderId="35" xfId="0" applyFont="1" applyFill="1" applyBorder="1" applyAlignment="1">
      <alignment horizontal="justify" vertical="center" wrapText="1"/>
    </xf>
    <xf numFmtId="179" fontId="46" fillId="24" borderId="23" xfId="0" applyNumberFormat="1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178" fontId="46" fillId="0" borderId="36" xfId="0" applyNumberFormat="1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179" fontId="56" fillId="0" borderId="38" xfId="0" applyNumberFormat="1" applyFont="1" applyBorder="1" applyAlignment="1">
      <alignment horizontal="center" vertical="center" wrapText="1"/>
    </xf>
    <xf numFmtId="0" fontId="56" fillId="0" borderId="38" xfId="0" applyFont="1" applyBorder="1" applyAlignment="1">
      <alignment horizontal="center" vertical="center" wrapText="1"/>
    </xf>
    <xf numFmtId="0" fontId="25" fillId="0" borderId="20" xfId="4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25" fillId="24" borderId="20" xfId="43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65" fillId="24" borderId="18" xfId="0" applyFont="1" applyFill="1" applyBorder="1" applyAlignment="1">
      <alignment horizontal="center" vertical="center" wrapText="1"/>
    </xf>
    <xf numFmtId="0" fontId="80" fillId="0" borderId="0" xfId="0" applyFont="1">
      <alignment vertical="center"/>
    </xf>
    <xf numFmtId="0" fontId="24" fillId="28" borderId="10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horizontal="right" vertical="center"/>
    </xf>
    <xf numFmtId="0" fontId="111" fillId="0" borderId="28" xfId="0" applyFont="1" applyBorder="1" applyAlignment="1">
      <alignment horizontal="center" vertical="center" wrapText="1"/>
    </xf>
    <xf numFmtId="0" fontId="110" fillId="0" borderId="28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8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96" fillId="28" borderId="10" xfId="0" applyFont="1" applyFill="1" applyBorder="1" applyAlignment="1">
      <alignment horizontal="center" vertical="center" wrapText="1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8" fillId="0" borderId="27" xfId="0" applyFont="1" applyBorder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64" fillId="24" borderId="10" xfId="0" applyFont="1" applyFill="1" applyBorder="1" applyAlignment="1">
      <alignment horizontal="left" vertical="top" wrapText="1"/>
    </xf>
    <xf numFmtId="0" fontId="61" fillId="24" borderId="10" xfId="0" applyFont="1" applyFill="1" applyBorder="1" applyAlignment="1">
      <alignment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5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64" fillId="24" borderId="18" xfId="0" applyFont="1" applyFill="1" applyBorder="1" applyAlignment="1">
      <alignment horizontal="left" vertical="top" wrapText="1"/>
    </xf>
    <xf numFmtId="0" fontId="64" fillId="24" borderId="16" xfId="0" applyFont="1" applyFill="1" applyBorder="1" applyAlignment="1">
      <alignment horizontal="left" vertical="top" wrapText="1"/>
    </xf>
    <xf numFmtId="0" fontId="64" fillId="24" borderId="11" xfId="0" applyFont="1" applyFill="1" applyBorder="1" applyAlignment="1">
      <alignment horizontal="left" vertical="top" wrapText="1"/>
    </xf>
    <xf numFmtId="49" fontId="105" fillId="0" borderId="21" xfId="0" applyNumberFormat="1" applyFont="1" applyBorder="1" applyAlignment="1">
      <alignment horizontal="center" vertical="center" wrapText="1"/>
    </xf>
    <xf numFmtId="49" fontId="105" fillId="0" borderId="30" xfId="0" applyNumberFormat="1" applyFont="1" applyBorder="1" applyAlignment="1">
      <alignment horizontal="center" vertical="center" wrapText="1"/>
    </xf>
    <xf numFmtId="49" fontId="105" fillId="0" borderId="34" xfId="0" applyNumberFormat="1" applyFont="1" applyBorder="1" applyAlignment="1">
      <alignment horizontal="center" vertical="center" wrapText="1"/>
    </xf>
    <xf numFmtId="49" fontId="105" fillId="0" borderId="22" xfId="0" applyNumberFormat="1" applyFont="1" applyBorder="1" applyAlignment="1">
      <alignment horizontal="center" vertical="center" wrapText="1"/>
    </xf>
    <xf numFmtId="49" fontId="105" fillId="0" borderId="0" xfId="0" applyNumberFormat="1" applyFont="1" applyAlignment="1">
      <alignment horizontal="center" vertical="center" wrapText="1"/>
    </xf>
    <xf numFmtId="49" fontId="105" fillId="0" borderId="23" xfId="0" applyNumberFormat="1" applyFont="1" applyBorder="1" applyAlignment="1">
      <alignment horizontal="center" vertical="center" wrapText="1"/>
    </xf>
    <xf numFmtId="49" fontId="105" fillId="0" borderId="19" xfId="0" applyNumberFormat="1" applyFont="1" applyBorder="1" applyAlignment="1">
      <alignment horizontal="center" vertical="center" wrapText="1"/>
    </xf>
    <xf numFmtId="49" fontId="105" fillId="0" borderId="27" xfId="0" applyNumberFormat="1" applyFont="1" applyBorder="1" applyAlignment="1">
      <alignment horizontal="center" vertical="center" wrapText="1"/>
    </xf>
    <xf numFmtId="49" fontId="105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64" fillId="24" borderId="10" xfId="0" applyFont="1" applyFill="1" applyBorder="1" applyAlignment="1">
      <alignment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64" fillId="24" borderId="18" xfId="0" applyFont="1" applyFill="1" applyBorder="1" applyAlignment="1">
      <alignment horizontal="center" vertical="top" wrapText="1"/>
    </xf>
    <xf numFmtId="0" fontId="64" fillId="24" borderId="16" xfId="0" applyFont="1" applyFill="1" applyBorder="1" applyAlignment="1">
      <alignment horizontal="center" vertical="top" wrapText="1"/>
    </xf>
    <xf numFmtId="0" fontId="64" fillId="24" borderId="11" xfId="0" applyFont="1" applyFill="1" applyBorder="1" applyAlignment="1">
      <alignment horizontal="center" vertical="top" wrapText="1"/>
    </xf>
    <xf numFmtId="0" fontId="25" fillId="0" borderId="50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一般 3" xfId="43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000080"/>
      <color rgb="FFFFCC00"/>
      <color rgb="FF800000"/>
      <color rgb="FF0000FF"/>
      <color rgb="FFCC3300"/>
      <color rgb="FFDADA9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3</xdr:row>
      <xdr:rowOff>114301</xdr:rowOff>
    </xdr:from>
    <xdr:to>
      <xdr:col>3</xdr:col>
      <xdr:colOff>526091</xdr:colOff>
      <xdr:row>3</xdr:row>
      <xdr:rowOff>342901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26DA231-E47E-4E9D-A6AE-1D97146E97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219450" y="21812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</xdr:row>
      <xdr:rowOff>104776</xdr:rowOff>
    </xdr:from>
    <xdr:to>
      <xdr:col>2</xdr:col>
      <xdr:colOff>402266</xdr:colOff>
      <xdr:row>4</xdr:row>
      <xdr:rowOff>333376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87118B2F-E302-457C-850C-280622686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90700" y="25908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6</xdr:row>
      <xdr:rowOff>114301</xdr:rowOff>
    </xdr:from>
    <xdr:to>
      <xdr:col>3</xdr:col>
      <xdr:colOff>478466</xdr:colOff>
      <xdr:row>6</xdr:row>
      <xdr:rowOff>342901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272081D2-DDFA-4542-A826-F08683EED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171825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4</xdr:row>
      <xdr:rowOff>114301</xdr:rowOff>
    </xdr:from>
    <xdr:to>
      <xdr:col>5</xdr:col>
      <xdr:colOff>230816</xdr:colOff>
      <xdr:row>4</xdr:row>
      <xdr:rowOff>342901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D56D0B6-C7CF-45CF-9071-9F88F9BE29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6003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18</xdr:row>
      <xdr:rowOff>114301</xdr:rowOff>
    </xdr:from>
    <xdr:to>
      <xdr:col>3</xdr:col>
      <xdr:colOff>611816</xdr:colOff>
      <xdr:row>18</xdr:row>
      <xdr:rowOff>342901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6A2F9274-B887-4B62-B5F3-1C8E77FDF4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305175" y="84677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6</xdr:row>
      <xdr:rowOff>114301</xdr:rowOff>
    </xdr:from>
    <xdr:to>
      <xdr:col>5</xdr:col>
      <xdr:colOff>364166</xdr:colOff>
      <xdr:row>6</xdr:row>
      <xdr:rowOff>342901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D6B3044-97F0-4E89-B94E-0A64712FA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5124450" y="3438526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3</xdr:row>
      <xdr:rowOff>114300</xdr:rowOff>
    </xdr:from>
    <xdr:to>
      <xdr:col>5</xdr:col>
      <xdr:colOff>230816</xdr:colOff>
      <xdr:row>3</xdr:row>
      <xdr:rowOff>342900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8A6036C-6F5A-4F20-AECE-189DD6D8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91100" y="2181225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0</xdr:row>
      <xdr:rowOff>85725</xdr:rowOff>
    </xdr:from>
    <xdr:to>
      <xdr:col>10</xdr:col>
      <xdr:colOff>190279</xdr:colOff>
      <xdr:row>0</xdr:row>
      <xdr:rowOff>390525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888C9C23-EA57-4A7D-8A90-F43479D9A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6915150" y="476250"/>
          <a:ext cx="333154" cy="304800"/>
        </a:xfrm>
        <a:prstGeom prst="rect">
          <a:avLst/>
        </a:prstGeom>
      </xdr:spPr>
    </xdr:pic>
    <xdr:clientData/>
  </xdr:twoCellAnchor>
  <xdr:oneCellAnchor>
    <xdr:from>
      <xdr:col>4</xdr:col>
      <xdr:colOff>542925</xdr:colOff>
      <xdr:row>7</xdr:row>
      <xdr:rowOff>104775</xdr:rowOff>
    </xdr:from>
    <xdr:ext cx="249866" cy="228600"/>
    <xdr:pic>
      <xdr:nvPicPr>
        <xdr:cNvPr id="3" name="圖片 2">
          <a:extLst>
            <a:ext uri="{FF2B5EF4-FFF2-40B4-BE49-F238E27FC236}">
              <a16:creationId xmlns:a16="http://schemas.microsoft.com/office/drawing/2014/main" id="{0D1B732D-9E7D-43B2-ABDD-6281BF899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972050" y="3848100"/>
          <a:ext cx="249866" cy="228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Normal="100" workbookViewId="0">
      <selection activeCell="B22" sqref="B22:N25"/>
    </sheetView>
  </sheetViews>
  <sheetFormatPr defaultRowHeight="16.5"/>
  <cols>
    <col min="1" max="1" width="13.375" customWidth="1"/>
    <col min="2" max="2" width="9.375" style="5" customWidth="1"/>
    <col min="3" max="3" width="17.125" customWidth="1"/>
    <col min="4" max="4" width="19.5" customWidth="1"/>
    <col min="5" max="5" width="7.625" customWidth="1"/>
    <col min="6" max="6" width="15" customWidth="1"/>
    <col min="7" max="7" width="2.5" style="303" customWidth="1"/>
    <col min="8" max="8" width="3.125" style="487" customWidth="1"/>
    <col min="9" max="13" width="3.125" customWidth="1"/>
    <col min="14" max="14" width="3.625" customWidth="1"/>
    <col min="15" max="19" width="0" hidden="1" customWidth="1"/>
  </cols>
  <sheetData>
    <row r="1" spans="1:15" ht="35.25" customHeight="1" thickBot="1">
      <c r="A1" s="633" t="s">
        <v>611</v>
      </c>
      <c r="B1" s="634"/>
      <c r="C1" s="634"/>
      <c r="D1" s="634"/>
      <c r="E1" s="634"/>
      <c r="F1" s="634"/>
      <c r="G1" s="634"/>
      <c r="H1" s="634"/>
      <c r="I1" s="634"/>
      <c r="J1" s="548"/>
      <c r="K1" s="632" t="s">
        <v>596</v>
      </c>
      <c r="L1" s="632"/>
      <c r="M1" s="632"/>
      <c r="N1" s="632"/>
    </row>
    <row r="2" spans="1:15" ht="63.75" customHeight="1" thickBot="1">
      <c r="A2" s="549" t="s">
        <v>85</v>
      </c>
      <c r="B2" s="550" t="s">
        <v>86</v>
      </c>
      <c r="C2" s="550" t="s">
        <v>87</v>
      </c>
      <c r="D2" s="551" t="s">
        <v>88</v>
      </c>
      <c r="E2" s="550" t="s">
        <v>71</v>
      </c>
      <c r="F2" s="551" t="s">
        <v>89</v>
      </c>
      <c r="G2" s="552" t="s">
        <v>90</v>
      </c>
      <c r="H2" s="615" t="s">
        <v>613</v>
      </c>
      <c r="I2" s="616" t="s">
        <v>614</v>
      </c>
      <c r="J2" s="616" t="s">
        <v>615</v>
      </c>
      <c r="K2" s="616" t="s">
        <v>616</v>
      </c>
      <c r="L2" s="616" t="s">
        <v>617</v>
      </c>
      <c r="M2" s="616" t="s">
        <v>618</v>
      </c>
      <c r="N2" s="553" t="s">
        <v>91</v>
      </c>
    </row>
    <row r="3" spans="1:15" ht="33" customHeight="1">
      <c r="A3" s="554" t="s">
        <v>619</v>
      </c>
      <c r="B3" s="483" t="s">
        <v>107</v>
      </c>
      <c r="C3" s="483" t="s">
        <v>377</v>
      </c>
      <c r="D3" s="617" t="s">
        <v>505</v>
      </c>
      <c r="E3" s="610" t="s">
        <v>289</v>
      </c>
      <c r="F3" s="618" t="s">
        <v>513</v>
      </c>
      <c r="G3" s="394"/>
      <c r="H3" s="555">
        <v>5</v>
      </c>
      <c r="I3" s="556">
        <v>2.5</v>
      </c>
      <c r="J3" s="557">
        <v>1.7</v>
      </c>
      <c r="K3" s="557">
        <v>2.5</v>
      </c>
      <c r="L3" s="558"/>
      <c r="M3" s="559"/>
      <c r="N3" s="560">
        <f t="shared" ref="N3:N6" si="0">(H3*70)+(I3*75)+(J3*25)+(K3*45)+(L3*60)+(M3*150)</f>
        <v>692.5</v>
      </c>
    </row>
    <row r="4" spans="1:15" ht="33" customHeight="1">
      <c r="A4" s="561" t="s">
        <v>620</v>
      </c>
      <c r="B4" s="478" t="s">
        <v>489</v>
      </c>
      <c r="C4" s="613" t="s">
        <v>590</v>
      </c>
      <c r="D4" s="613" t="s">
        <v>491</v>
      </c>
      <c r="E4" s="611" t="s">
        <v>288</v>
      </c>
      <c r="F4" s="619" t="s">
        <v>506</v>
      </c>
      <c r="G4" s="296"/>
      <c r="H4" s="562">
        <v>5</v>
      </c>
      <c r="I4" s="563">
        <v>2.2999999999999998</v>
      </c>
      <c r="J4" s="564">
        <v>1</v>
      </c>
      <c r="K4" s="564">
        <v>2.5</v>
      </c>
      <c r="L4" s="565"/>
      <c r="M4" s="566"/>
      <c r="N4" s="567">
        <f t="shared" si="0"/>
        <v>660</v>
      </c>
    </row>
    <row r="5" spans="1:15" ht="33" customHeight="1">
      <c r="A5" s="561" t="s">
        <v>621</v>
      </c>
      <c r="B5" s="478" t="s">
        <v>107</v>
      </c>
      <c r="C5" s="478" t="s">
        <v>354</v>
      </c>
      <c r="D5" s="478" t="s">
        <v>492</v>
      </c>
      <c r="E5" s="611" t="s">
        <v>288</v>
      </c>
      <c r="F5" s="478" t="s">
        <v>421</v>
      </c>
      <c r="G5" s="296" t="s">
        <v>479</v>
      </c>
      <c r="H5" s="562">
        <v>5</v>
      </c>
      <c r="I5" s="563">
        <v>2.2999999999999998</v>
      </c>
      <c r="J5" s="564">
        <v>1.7</v>
      </c>
      <c r="K5" s="564">
        <v>2.5</v>
      </c>
      <c r="L5" s="565">
        <v>1</v>
      </c>
      <c r="M5" s="566"/>
      <c r="N5" s="567">
        <f t="shared" si="0"/>
        <v>737.5</v>
      </c>
    </row>
    <row r="6" spans="1:15" ht="33" customHeight="1" thickBot="1">
      <c r="A6" s="568" t="s">
        <v>622</v>
      </c>
      <c r="B6" s="486" t="s">
        <v>601</v>
      </c>
      <c r="C6" s="486" t="s">
        <v>157</v>
      </c>
      <c r="D6" s="486" t="s">
        <v>140</v>
      </c>
      <c r="E6" s="612" t="s">
        <v>288</v>
      </c>
      <c r="F6" s="486" t="s">
        <v>497</v>
      </c>
      <c r="G6" s="484" t="s">
        <v>299</v>
      </c>
      <c r="H6" s="569">
        <v>5</v>
      </c>
      <c r="I6" s="570">
        <v>2.7657142857142851</v>
      </c>
      <c r="J6" s="571">
        <v>1.3</v>
      </c>
      <c r="K6" s="571">
        <v>2.5</v>
      </c>
      <c r="L6" s="572"/>
      <c r="M6" s="573"/>
      <c r="N6" s="574">
        <f t="shared" si="0"/>
        <v>702.42857142857133</v>
      </c>
      <c r="O6" t="s">
        <v>81</v>
      </c>
    </row>
    <row r="7" spans="1:15" ht="33" customHeight="1">
      <c r="A7" s="575" t="s">
        <v>623</v>
      </c>
      <c r="B7" s="483" t="s">
        <v>600</v>
      </c>
      <c r="C7" s="618" t="s">
        <v>503</v>
      </c>
      <c r="D7" s="617" t="s">
        <v>494</v>
      </c>
      <c r="E7" s="620" t="s">
        <v>404</v>
      </c>
      <c r="F7" s="618" t="s">
        <v>411</v>
      </c>
      <c r="G7" s="391"/>
      <c r="H7" s="576">
        <v>5</v>
      </c>
      <c r="I7" s="577">
        <v>2.2000000000000002</v>
      </c>
      <c r="J7" s="578">
        <v>1.5</v>
      </c>
      <c r="K7" s="578">
        <v>2.5</v>
      </c>
      <c r="L7" s="579"/>
      <c r="M7" s="580"/>
      <c r="N7" s="581">
        <f t="shared" ref="N7:N9" si="1">(H7*70)+(I7*75)+(J7*25)+(K7*45)+(L7*60)+(M7*150)</f>
        <v>665</v>
      </c>
    </row>
    <row r="8" spans="1:15" ht="33" customHeight="1">
      <c r="A8" s="561" t="s">
        <v>624</v>
      </c>
      <c r="B8" s="478" t="s">
        <v>107</v>
      </c>
      <c r="C8" s="478" t="s">
        <v>499</v>
      </c>
      <c r="D8" s="621" t="s">
        <v>378</v>
      </c>
      <c r="E8" s="611" t="s">
        <v>289</v>
      </c>
      <c r="F8" s="622" t="s">
        <v>510</v>
      </c>
      <c r="G8" s="545"/>
      <c r="H8" s="562">
        <v>5</v>
      </c>
      <c r="I8" s="563">
        <v>2.2999999999999998</v>
      </c>
      <c r="J8" s="564">
        <v>1.1000000000000001</v>
      </c>
      <c r="K8" s="564">
        <v>2.5</v>
      </c>
      <c r="L8" s="565"/>
      <c r="M8" s="566"/>
      <c r="N8" s="567">
        <f t="shared" si="1"/>
        <v>662.5</v>
      </c>
    </row>
    <row r="9" spans="1:15" ht="33" customHeight="1">
      <c r="A9" s="561" t="s">
        <v>625</v>
      </c>
      <c r="B9" s="478" t="s">
        <v>106</v>
      </c>
      <c r="C9" s="478" t="s">
        <v>604</v>
      </c>
      <c r="D9" s="613" t="s">
        <v>504</v>
      </c>
      <c r="E9" s="611"/>
      <c r="F9" s="478" t="s">
        <v>426</v>
      </c>
      <c r="G9" s="296" t="s">
        <v>479</v>
      </c>
      <c r="H9" s="562">
        <v>5.3</v>
      </c>
      <c r="I9" s="563">
        <v>2.5</v>
      </c>
      <c r="J9" s="563">
        <v>1</v>
      </c>
      <c r="K9" s="563">
        <v>2.5</v>
      </c>
      <c r="L9" s="565">
        <v>1</v>
      </c>
      <c r="M9" s="566"/>
      <c r="N9" s="567">
        <f t="shared" si="1"/>
        <v>756</v>
      </c>
      <c r="O9" t="s">
        <v>80</v>
      </c>
    </row>
    <row r="10" spans="1:15" ht="33" customHeight="1">
      <c r="A10" s="582" t="s">
        <v>626</v>
      </c>
      <c r="B10" s="631" t="s">
        <v>405</v>
      </c>
      <c r="C10" s="631"/>
      <c r="D10" s="631"/>
      <c r="E10" s="631"/>
      <c r="F10" s="631"/>
      <c r="G10" s="544"/>
      <c r="H10" s="583"/>
      <c r="I10" s="584"/>
      <c r="J10" s="585"/>
      <c r="K10" s="585"/>
      <c r="L10" s="586"/>
      <c r="M10" s="586"/>
      <c r="N10" s="587"/>
    </row>
    <row r="11" spans="1:15" ht="33" customHeight="1" thickBot="1">
      <c r="A11" s="568" t="s">
        <v>627</v>
      </c>
      <c r="B11" s="486" t="s">
        <v>601</v>
      </c>
      <c r="C11" s="486" t="s">
        <v>480</v>
      </c>
      <c r="D11" s="486" t="s">
        <v>507</v>
      </c>
      <c r="E11" s="612" t="s">
        <v>288</v>
      </c>
      <c r="F11" s="486" t="s">
        <v>508</v>
      </c>
      <c r="G11" s="546" t="s">
        <v>603</v>
      </c>
      <c r="H11" s="569">
        <v>5</v>
      </c>
      <c r="I11" s="570">
        <v>2.2999999999999998</v>
      </c>
      <c r="J11" s="571">
        <v>2</v>
      </c>
      <c r="K11" s="571">
        <v>2.5</v>
      </c>
      <c r="L11" s="572"/>
      <c r="M11" s="573">
        <v>1</v>
      </c>
      <c r="N11" s="574">
        <f t="shared" ref="N11" si="2">(H11*70)+(I11*75)+(J11*25)+(K11*45)+(L11*60)+(M11*150)</f>
        <v>835</v>
      </c>
      <c r="O11" t="s">
        <v>79</v>
      </c>
    </row>
    <row r="12" spans="1:15" ht="33" customHeight="1">
      <c r="A12" s="588" t="s">
        <v>389</v>
      </c>
      <c r="B12" s="483" t="s">
        <v>600</v>
      </c>
      <c r="C12" s="618" t="s">
        <v>488</v>
      </c>
      <c r="D12" s="621" t="s">
        <v>412</v>
      </c>
      <c r="E12" s="620" t="s">
        <v>288</v>
      </c>
      <c r="F12" s="618" t="s">
        <v>509</v>
      </c>
      <c r="G12" s="391"/>
      <c r="H12" s="589">
        <v>5</v>
      </c>
      <c r="I12" s="590">
        <v>2.6</v>
      </c>
      <c r="J12" s="591">
        <v>2.2000000000000002</v>
      </c>
      <c r="K12" s="591">
        <v>2.5</v>
      </c>
      <c r="L12" s="580"/>
      <c r="M12" s="580"/>
      <c r="N12" s="581">
        <f>(H12*70)+(I12*75)+(J12*25)+(K12*45)+(L12*60)+(M12*150)</f>
        <v>712.5</v>
      </c>
    </row>
    <row r="13" spans="1:15" ht="33" customHeight="1">
      <c r="A13" s="592" t="s">
        <v>390</v>
      </c>
      <c r="B13" s="478" t="s">
        <v>107</v>
      </c>
      <c r="C13" s="623" t="s">
        <v>481</v>
      </c>
      <c r="D13" s="624" t="s">
        <v>493</v>
      </c>
      <c r="E13" s="625" t="s">
        <v>289</v>
      </c>
      <c r="F13" s="626" t="s">
        <v>511</v>
      </c>
      <c r="G13" s="296"/>
      <c r="H13" s="593">
        <v>5</v>
      </c>
      <c r="I13" s="594">
        <v>2.7</v>
      </c>
      <c r="J13" s="594">
        <v>1.7</v>
      </c>
      <c r="K13" s="594">
        <v>2.5</v>
      </c>
      <c r="L13" s="595"/>
      <c r="M13" s="580"/>
      <c r="N13" s="581">
        <f t="shared" ref="N13:N17" si="3">(H13*70)+(I13*75)+(J13*25)+(K13*45)+(L13*60)+(M13*150)</f>
        <v>707.5</v>
      </c>
    </row>
    <row r="14" spans="1:15" ht="33" customHeight="1">
      <c r="A14" s="596" t="s">
        <v>391</v>
      </c>
      <c r="B14" s="478" t="s">
        <v>158</v>
      </c>
      <c r="C14" s="618" t="s">
        <v>143</v>
      </c>
      <c r="D14" s="614" t="s">
        <v>500</v>
      </c>
      <c r="E14" s="611"/>
      <c r="F14" s="619" t="s">
        <v>512</v>
      </c>
      <c r="G14" s="296"/>
      <c r="H14" s="597">
        <v>5.0999999999999996</v>
      </c>
      <c r="I14" s="563">
        <v>2.1</v>
      </c>
      <c r="J14" s="563">
        <v>1</v>
      </c>
      <c r="K14" s="563">
        <v>2.5</v>
      </c>
      <c r="L14" s="565"/>
      <c r="M14" s="566"/>
      <c r="N14" s="581">
        <f t="shared" si="3"/>
        <v>652</v>
      </c>
    </row>
    <row r="15" spans="1:15" ht="33" customHeight="1">
      <c r="A15" s="596" t="s">
        <v>392</v>
      </c>
      <c r="B15" s="478" t="s">
        <v>107</v>
      </c>
      <c r="C15" s="478" t="s">
        <v>159</v>
      </c>
      <c r="D15" s="614" t="s">
        <v>496</v>
      </c>
      <c r="E15" s="611" t="s">
        <v>288</v>
      </c>
      <c r="F15" s="478" t="s">
        <v>495</v>
      </c>
      <c r="G15" s="296" t="s">
        <v>479</v>
      </c>
      <c r="H15" s="562">
        <v>5</v>
      </c>
      <c r="I15" s="563">
        <v>2.6</v>
      </c>
      <c r="J15" s="563">
        <v>1.4</v>
      </c>
      <c r="K15" s="563">
        <v>2.5</v>
      </c>
      <c r="L15" s="565">
        <v>1</v>
      </c>
      <c r="M15" s="566"/>
      <c r="N15" s="581">
        <f t="shared" si="3"/>
        <v>752.5</v>
      </c>
    </row>
    <row r="16" spans="1:15" ht="33" customHeight="1" thickBot="1">
      <c r="A16" s="598" t="s">
        <v>393</v>
      </c>
      <c r="B16" s="486" t="s">
        <v>601</v>
      </c>
      <c r="C16" s="486" t="s">
        <v>160</v>
      </c>
      <c r="D16" s="486" t="s">
        <v>424</v>
      </c>
      <c r="E16" s="627" t="s">
        <v>288</v>
      </c>
      <c r="F16" s="626" t="s">
        <v>498</v>
      </c>
      <c r="G16" s="371"/>
      <c r="H16" s="569">
        <v>5.0999999999999996</v>
      </c>
      <c r="I16" s="570">
        <v>2.5</v>
      </c>
      <c r="J16" s="570">
        <v>1.2</v>
      </c>
      <c r="K16" s="570">
        <v>2.5</v>
      </c>
      <c r="L16" s="572"/>
      <c r="M16" s="573"/>
      <c r="N16" s="574">
        <f t="shared" si="3"/>
        <v>687</v>
      </c>
      <c r="O16" t="s">
        <v>83</v>
      </c>
    </row>
    <row r="17" spans="1:15" ht="33" customHeight="1">
      <c r="A17" s="554" t="s">
        <v>394</v>
      </c>
      <c r="B17" s="483" t="s">
        <v>600</v>
      </c>
      <c r="C17" s="483" t="s">
        <v>161</v>
      </c>
      <c r="D17" s="483" t="s">
        <v>478</v>
      </c>
      <c r="E17" s="610" t="s">
        <v>288</v>
      </c>
      <c r="F17" s="483" t="s">
        <v>162</v>
      </c>
      <c r="G17" s="394"/>
      <c r="H17" s="599">
        <v>5</v>
      </c>
      <c r="I17" s="600">
        <v>2.8</v>
      </c>
      <c r="J17" s="601">
        <v>1.8</v>
      </c>
      <c r="K17" s="601">
        <v>2.5</v>
      </c>
      <c r="L17" s="559"/>
      <c r="M17" s="559"/>
      <c r="N17" s="560">
        <f t="shared" si="3"/>
        <v>717.5</v>
      </c>
    </row>
    <row r="18" spans="1:15" ht="33" customHeight="1">
      <c r="A18" s="596" t="s">
        <v>395</v>
      </c>
      <c r="B18" s="478" t="s">
        <v>107</v>
      </c>
      <c r="C18" s="478" t="s">
        <v>163</v>
      </c>
      <c r="D18" s="478" t="s">
        <v>358</v>
      </c>
      <c r="E18" s="625" t="s">
        <v>289</v>
      </c>
      <c r="F18" s="478" t="s">
        <v>155</v>
      </c>
      <c r="G18" s="296"/>
      <c r="H18" s="602">
        <v>5</v>
      </c>
      <c r="I18" s="563">
        <v>2.5064935064935061</v>
      </c>
      <c r="J18" s="563">
        <v>2</v>
      </c>
      <c r="K18" s="563">
        <v>2.5</v>
      </c>
      <c r="L18" s="565"/>
      <c r="M18" s="580"/>
      <c r="N18" s="581">
        <f>(H18*70)+(I18*75)+(J18*25)+(K18*45)+(L18*60)+(M18*150)</f>
        <v>700.48701298701292</v>
      </c>
    </row>
    <row r="19" spans="1:15" ht="33" customHeight="1">
      <c r="A19" s="596" t="s">
        <v>396</v>
      </c>
      <c r="B19" s="478" t="s">
        <v>106</v>
      </c>
      <c r="C19" s="618" t="s">
        <v>139</v>
      </c>
      <c r="D19" s="478" t="s">
        <v>501</v>
      </c>
      <c r="E19" s="611"/>
      <c r="F19" s="618"/>
      <c r="G19" s="296"/>
      <c r="H19" s="603">
        <v>5</v>
      </c>
      <c r="I19" s="590">
        <v>2.8</v>
      </c>
      <c r="J19" s="590">
        <v>1</v>
      </c>
      <c r="K19" s="590">
        <v>2.5</v>
      </c>
      <c r="L19" s="580"/>
      <c r="M19" s="566"/>
      <c r="N19" s="581">
        <f t="shared" ref="N19:N24" si="4">(H19*70)+(I19*75)+(J19*25)+(K19*45)+(L19*60)+(M19*150)</f>
        <v>697.5</v>
      </c>
    </row>
    <row r="20" spans="1:15" ht="33" customHeight="1">
      <c r="A20" s="596" t="s">
        <v>397</v>
      </c>
      <c r="B20" s="478" t="s">
        <v>107</v>
      </c>
      <c r="C20" s="478" t="s">
        <v>597</v>
      </c>
      <c r="D20" s="478" t="s">
        <v>141</v>
      </c>
      <c r="E20" s="611" t="s">
        <v>288</v>
      </c>
      <c r="F20" s="478" t="s">
        <v>516</v>
      </c>
      <c r="G20" s="296" t="s">
        <v>479</v>
      </c>
      <c r="H20" s="604">
        <v>5</v>
      </c>
      <c r="I20" s="605">
        <v>2.6</v>
      </c>
      <c r="J20" s="605">
        <v>1.2</v>
      </c>
      <c r="K20" s="605">
        <v>2.5</v>
      </c>
      <c r="L20" s="566">
        <v>1</v>
      </c>
      <c r="M20" s="566"/>
      <c r="N20" s="581">
        <f t="shared" si="4"/>
        <v>747.5</v>
      </c>
      <c r="O20" t="s">
        <v>82</v>
      </c>
    </row>
    <row r="21" spans="1:15" ht="33" customHeight="1" thickBot="1">
      <c r="A21" s="606" t="s">
        <v>398</v>
      </c>
      <c r="B21" s="486" t="s">
        <v>601</v>
      </c>
      <c r="C21" s="486" t="s">
        <v>379</v>
      </c>
      <c r="D21" s="619" t="s">
        <v>514</v>
      </c>
      <c r="E21" s="628" t="s">
        <v>288</v>
      </c>
      <c r="F21" s="478" t="s">
        <v>515</v>
      </c>
      <c r="G21" s="629"/>
      <c r="H21" s="607">
        <v>5</v>
      </c>
      <c r="I21" s="594">
        <v>2.2000000000000002</v>
      </c>
      <c r="J21" s="594">
        <v>2</v>
      </c>
      <c r="K21" s="594">
        <v>2.5</v>
      </c>
      <c r="L21" s="595"/>
      <c r="M21" s="608"/>
      <c r="N21" s="609">
        <f t="shared" si="4"/>
        <v>677.5</v>
      </c>
    </row>
    <row r="22" spans="1:15" ht="33" customHeight="1">
      <c r="A22" s="554" t="s">
        <v>399</v>
      </c>
      <c r="B22" s="683" t="s">
        <v>631</v>
      </c>
      <c r="C22" s="684"/>
      <c r="D22" s="684"/>
      <c r="E22" s="684"/>
      <c r="F22" s="684"/>
      <c r="G22" s="684"/>
      <c r="H22" s="684"/>
      <c r="I22" s="684"/>
      <c r="J22" s="684"/>
      <c r="K22" s="684"/>
      <c r="L22" s="684"/>
      <c r="M22" s="684"/>
      <c r="N22" s="685"/>
    </row>
    <row r="23" spans="1:15" ht="33" customHeight="1">
      <c r="A23" s="561" t="s">
        <v>400</v>
      </c>
      <c r="B23" s="686"/>
      <c r="C23" s="687"/>
      <c r="D23" s="687"/>
      <c r="E23" s="687"/>
      <c r="F23" s="687"/>
      <c r="G23" s="687"/>
      <c r="H23" s="687"/>
      <c r="I23" s="687"/>
      <c r="J23" s="687"/>
      <c r="K23" s="687"/>
      <c r="L23" s="687"/>
      <c r="M23" s="687"/>
      <c r="N23" s="688"/>
    </row>
    <row r="24" spans="1:15" ht="33" customHeight="1">
      <c r="A24" s="561" t="s">
        <v>401</v>
      </c>
      <c r="B24" s="686"/>
      <c r="C24" s="687"/>
      <c r="D24" s="687"/>
      <c r="E24" s="687"/>
      <c r="F24" s="687"/>
      <c r="G24" s="687"/>
      <c r="H24" s="687"/>
      <c r="I24" s="687"/>
      <c r="J24" s="687"/>
      <c r="K24" s="687"/>
      <c r="L24" s="687"/>
      <c r="M24" s="687"/>
      <c r="N24" s="688"/>
    </row>
    <row r="25" spans="1:15" ht="33" customHeight="1" thickBot="1">
      <c r="A25" s="568" t="s">
        <v>402</v>
      </c>
      <c r="B25" s="689"/>
      <c r="C25" s="690"/>
      <c r="D25" s="690"/>
      <c r="E25" s="690"/>
      <c r="F25" s="690"/>
      <c r="G25" s="690"/>
      <c r="H25" s="690"/>
      <c r="I25" s="690"/>
      <c r="J25" s="690"/>
      <c r="K25" s="690"/>
      <c r="L25" s="690"/>
      <c r="M25" s="690"/>
      <c r="N25" s="691"/>
    </row>
    <row r="26" spans="1:15" ht="28.5" customHeight="1">
      <c r="A26" s="32" t="s">
        <v>102</v>
      </c>
      <c r="B26" s="33" t="s">
        <v>628</v>
      </c>
      <c r="C26" s="33"/>
      <c r="D26" s="34" t="s">
        <v>629</v>
      </c>
      <c r="E26" s="33"/>
      <c r="F26" s="35"/>
      <c r="G26" s="304" t="s">
        <v>103</v>
      </c>
      <c r="H26" s="505"/>
      <c r="I26" s="35"/>
      <c r="J26" s="35" t="s">
        <v>630</v>
      </c>
      <c r="K26" s="35"/>
      <c r="L26" s="22"/>
      <c r="M26" s="22"/>
      <c r="N26" s="22"/>
    </row>
    <row r="27" spans="1:15" ht="21">
      <c r="A27" s="630" t="s">
        <v>612</v>
      </c>
      <c r="B27" s="630"/>
      <c r="C27" s="630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</row>
    <row r="32" spans="1:15">
      <c r="F32" s="13"/>
      <c r="G32" s="305"/>
    </row>
  </sheetData>
  <mergeCells count="5">
    <mergeCell ref="A27:N27"/>
    <mergeCell ref="B10:F10"/>
    <mergeCell ref="K1:N1"/>
    <mergeCell ref="A1:I1"/>
    <mergeCell ref="B22:N25"/>
  </mergeCells>
  <phoneticPr fontId="20" type="noConversion"/>
  <pageMargins left="0.19685039370078741" right="0" top="0" bottom="0" header="0.51181102362204722" footer="0.51181102362204722"/>
  <pageSetup paperSize="9" scale="96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Normal="100" workbookViewId="0">
      <selection sqref="A1:N27"/>
    </sheetView>
  </sheetViews>
  <sheetFormatPr defaultRowHeight="16.5"/>
  <cols>
    <col min="1" max="1" width="12.125" customWidth="1"/>
    <col min="2" max="2" width="9.375" style="5" customWidth="1"/>
    <col min="3" max="3" width="17" customWidth="1"/>
    <col min="4" max="4" width="20" customWidth="1"/>
    <col min="5" max="5" width="8.875" customWidth="1"/>
    <col min="6" max="6" width="12.125" customWidth="1"/>
    <col min="7" max="7" width="2.5" style="303" customWidth="1"/>
    <col min="8" max="8" width="3.125" style="487" customWidth="1"/>
    <col min="9" max="13" width="3.125" customWidth="1"/>
    <col min="14" max="14" width="3.625" customWidth="1"/>
  </cols>
  <sheetData>
    <row r="1" spans="1:17" ht="30.75" customHeight="1">
      <c r="A1" s="635" t="s">
        <v>84</v>
      </c>
      <c r="B1" s="635"/>
      <c r="C1" s="635"/>
      <c r="D1" s="635"/>
      <c r="E1" s="635"/>
      <c r="F1" s="635"/>
      <c r="G1" s="636"/>
      <c r="H1" s="636"/>
      <c r="I1" s="636"/>
      <c r="J1" s="636"/>
    </row>
    <row r="2" spans="1:17" ht="34.5" customHeight="1" thickBot="1">
      <c r="A2" s="168" t="s">
        <v>95</v>
      </c>
      <c r="B2" s="637" t="s">
        <v>610</v>
      </c>
      <c r="C2" s="637"/>
      <c r="D2" s="638" t="s">
        <v>380</v>
      </c>
      <c r="E2" s="638"/>
      <c r="F2" s="638"/>
    </row>
    <row r="3" spans="1:17" ht="63.75" customHeight="1" thickBot="1">
      <c r="A3" s="412" t="s">
        <v>85</v>
      </c>
      <c r="B3" s="411" t="s">
        <v>86</v>
      </c>
      <c r="C3" s="411" t="s">
        <v>87</v>
      </c>
      <c r="D3" s="485" t="s">
        <v>88</v>
      </c>
      <c r="E3" s="411" t="s">
        <v>71</v>
      </c>
      <c r="F3" s="485" t="s">
        <v>0</v>
      </c>
      <c r="G3" s="416" t="s">
        <v>90</v>
      </c>
      <c r="H3" s="488" t="s">
        <v>413</v>
      </c>
      <c r="I3" s="410" t="s">
        <v>414</v>
      </c>
      <c r="J3" s="409" t="s">
        <v>415</v>
      </c>
      <c r="K3" s="408" t="s">
        <v>416</v>
      </c>
      <c r="L3" s="407" t="s">
        <v>417</v>
      </c>
      <c r="M3" s="406" t="s">
        <v>418</v>
      </c>
      <c r="N3" s="403" t="s">
        <v>91</v>
      </c>
    </row>
    <row r="4" spans="1:17" ht="33" customHeight="1">
      <c r="A4" s="392" t="s">
        <v>381</v>
      </c>
      <c r="B4" s="483" t="s">
        <v>107</v>
      </c>
      <c r="C4" s="517" t="s">
        <v>423</v>
      </c>
      <c r="D4" s="506" t="s">
        <v>517</v>
      </c>
      <c r="E4" s="404" t="s">
        <v>289</v>
      </c>
      <c r="F4" s="166" t="s">
        <v>142</v>
      </c>
      <c r="G4" s="394"/>
      <c r="H4" s="489">
        <v>5</v>
      </c>
      <c r="I4" s="385">
        <v>2.5</v>
      </c>
      <c r="J4" s="375">
        <v>1.7</v>
      </c>
      <c r="K4" s="375">
        <v>2.5</v>
      </c>
      <c r="L4" s="374"/>
      <c r="M4" s="388"/>
      <c r="N4" s="373">
        <f t="shared" ref="N4:N12" si="0">(H4*70)+(I4*75)+(J4*25)+(K4*45)+(L4*60)+(M4*150)</f>
        <v>692.5</v>
      </c>
    </row>
    <row r="5" spans="1:17" ht="33" customHeight="1">
      <c r="A5" s="379" t="s">
        <v>382</v>
      </c>
      <c r="B5" s="364" t="s">
        <v>158</v>
      </c>
      <c r="C5" s="377" t="s">
        <v>490</v>
      </c>
      <c r="D5" s="506" t="s">
        <v>491</v>
      </c>
      <c r="E5" s="302" t="s">
        <v>288</v>
      </c>
      <c r="F5" s="307" t="s">
        <v>506</v>
      </c>
      <c r="G5" s="296"/>
      <c r="H5" s="490">
        <v>5</v>
      </c>
      <c r="I5" s="128">
        <v>2.2999999999999998</v>
      </c>
      <c r="J5" s="386">
        <v>1</v>
      </c>
      <c r="K5" s="386">
        <v>2.5</v>
      </c>
      <c r="L5" s="48"/>
      <c r="M5" s="12"/>
      <c r="N5" s="363">
        <f t="shared" si="0"/>
        <v>660</v>
      </c>
    </row>
    <row r="6" spans="1:17" ht="33" customHeight="1">
      <c r="A6" s="379" t="s">
        <v>383</v>
      </c>
      <c r="B6" s="478" t="s">
        <v>107</v>
      </c>
      <c r="C6" s="377" t="s">
        <v>518</v>
      </c>
      <c r="D6" s="381" t="s">
        <v>492</v>
      </c>
      <c r="E6" s="302" t="s">
        <v>288</v>
      </c>
      <c r="F6" s="166" t="s">
        <v>519</v>
      </c>
      <c r="G6" s="296" t="s">
        <v>479</v>
      </c>
      <c r="H6" s="490">
        <v>5</v>
      </c>
      <c r="I6" s="128">
        <v>2.2999999999999998</v>
      </c>
      <c r="J6" s="386">
        <v>1.7</v>
      </c>
      <c r="K6" s="386">
        <v>2.5</v>
      </c>
      <c r="L6" s="48">
        <v>1</v>
      </c>
      <c r="M6" s="12"/>
      <c r="N6" s="363">
        <f t="shared" si="0"/>
        <v>737.5</v>
      </c>
    </row>
    <row r="7" spans="1:17" ht="33" customHeight="1" thickBot="1">
      <c r="A7" s="351" t="s">
        <v>384</v>
      </c>
      <c r="B7" s="543" t="s">
        <v>601</v>
      </c>
      <c r="C7" s="308" t="s">
        <v>366</v>
      </c>
      <c r="D7" s="279" t="s">
        <v>140</v>
      </c>
      <c r="E7" s="414" t="s">
        <v>288</v>
      </c>
      <c r="F7" s="422" t="s">
        <v>497</v>
      </c>
      <c r="G7" s="484" t="s">
        <v>299</v>
      </c>
      <c r="H7" s="491">
        <v>5</v>
      </c>
      <c r="I7" s="129">
        <v>2.7657142857142851</v>
      </c>
      <c r="J7" s="389">
        <v>1.3</v>
      </c>
      <c r="K7" s="389">
        <v>2.5</v>
      </c>
      <c r="L7" s="49"/>
      <c r="M7" s="11"/>
      <c r="N7" s="413">
        <f t="shared" si="0"/>
        <v>702.42857142857133</v>
      </c>
    </row>
    <row r="8" spans="1:17" ht="33" customHeight="1">
      <c r="A8" s="392" t="s">
        <v>385</v>
      </c>
      <c r="B8" s="542" t="s">
        <v>600</v>
      </c>
      <c r="C8" s="518" t="s">
        <v>520</v>
      </c>
      <c r="D8" s="519" t="s">
        <v>427</v>
      </c>
      <c r="E8" s="520" t="s">
        <v>404</v>
      </c>
      <c r="F8" s="383" t="s">
        <v>411</v>
      </c>
      <c r="G8" s="480"/>
      <c r="H8" s="492">
        <v>5</v>
      </c>
      <c r="I8" s="481">
        <v>2.2000000000000002</v>
      </c>
      <c r="J8" s="482">
        <v>1.5</v>
      </c>
      <c r="K8" s="482">
        <v>2.5</v>
      </c>
      <c r="L8" s="438"/>
      <c r="M8" s="10"/>
      <c r="N8" s="373">
        <f t="shared" si="0"/>
        <v>665</v>
      </c>
    </row>
    <row r="9" spans="1:17" ht="33" customHeight="1">
      <c r="A9" s="379" t="s">
        <v>386</v>
      </c>
      <c r="B9" s="478" t="s">
        <v>107</v>
      </c>
      <c r="C9" s="377" t="s">
        <v>419</v>
      </c>
      <c r="D9" s="479" t="s">
        <v>378</v>
      </c>
      <c r="E9" s="418" t="s">
        <v>420</v>
      </c>
      <c r="F9" s="166" t="s">
        <v>298</v>
      </c>
      <c r="G9" s="545"/>
      <c r="H9" s="490">
        <v>5</v>
      </c>
      <c r="I9" s="128">
        <v>2.2999999999999998</v>
      </c>
      <c r="J9" s="386">
        <v>1.1000000000000001</v>
      </c>
      <c r="K9" s="386">
        <v>2.5</v>
      </c>
      <c r="L9" s="48"/>
      <c r="M9" s="12"/>
      <c r="N9" s="363">
        <f t="shared" si="0"/>
        <v>662.5</v>
      </c>
    </row>
    <row r="10" spans="1:17" ht="33" customHeight="1">
      <c r="A10" s="379" t="s">
        <v>387</v>
      </c>
      <c r="B10" s="364" t="s">
        <v>106</v>
      </c>
      <c r="C10" s="419" t="s">
        <v>521</v>
      </c>
      <c r="D10" s="398" t="s">
        <v>504</v>
      </c>
      <c r="E10" s="302"/>
      <c r="F10" s="365" t="s">
        <v>426</v>
      </c>
      <c r="G10" s="296" t="s">
        <v>479</v>
      </c>
      <c r="H10" s="490">
        <v>5.3</v>
      </c>
      <c r="I10" s="128">
        <v>2.5</v>
      </c>
      <c r="J10" s="128">
        <v>1</v>
      </c>
      <c r="K10" s="128">
        <v>2.5</v>
      </c>
      <c r="L10" s="48">
        <v>1</v>
      </c>
      <c r="M10" s="12"/>
      <c r="N10" s="363">
        <f t="shared" si="0"/>
        <v>756</v>
      </c>
    </row>
    <row r="11" spans="1:17" ht="33" customHeight="1">
      <c r="A11" s="366" t="s">
        <v>388</v>
      </c>
      <c r="B11" s="639" t="s">
        <v>405</v>
      </c>
      <c r="C11" s="639"/>
      <c r="D11" s="639"/>
      <c r="E11" s="639"/>
      <c r="F11" s="639"/>
      <c r="G11" s="544"/>
      <c r="H11" s="493"/>
      <c r="I11" s="367"/>
      <c r="J11" s="368"/>
      <c r="K11" s="368"/>
      <c r="L11" s="369"/>
      <c r="M11" s="369"/>
      <c r="N11" s="370"/>
      <c r="P11" s="325"/>
      <c r="Q11" s="324"/>
    </row>
    <row r="12" spans="1:17" ht="33" customHeight="1" thickBot="1">
      <c r="A12" s="378" t="s">
        <v>403</v>
      </c>
      <c r="B12" s="543" t="s">
        <v>601</v>
      </c>
      <c r="C12" s="415" t="s">
        <v>302</v>
      </c>
      <c r="D12" s="279" t="s">
        <v>507</v>
      </c>
      <c r="E12" s="372" t="s">
        <v>288</v>
      </c>
      <c r="F12" s="390" t="s">
        <v>156</v>
      </c>
      <c r="G12" s="546" t="s">
        <v>603</v>
      </c>
      <c r="H12" s="491">
        <v>5</v>
      </c>
      <c r="I12" s="129">
        <v>2.2999999999999998</v>
      </c>
      <c r="J12" s="389">
        <v>2</v>
      </c>
      <c r="K12" s="389">
        <v>2.5</v>
      </c>
      <c r="L12" s="49"/>
      <c r="M12" s="11">
        <v>1</v>
      </c>
      <c r="N12" s="258">
        <f t="shared" si="0"/>
        <v>835</v>
      </c>
    </row>
    <row r="13" spans="1:17" ht="33" customHeight="1">
      <c r="A13" s="353" t="s">
        <v>389</v>
      </c>
      <c r="B13" s="542" t="s">
        <v>600</v>
      </c>
      <c r="C13" s="167" t="s">
        <v>306</v>
      </c>
      <c r="D13" s="521" t="s">
        <v>412</v>
      </c>
      <c r="E13" s="382" t="s">
        <v>288</v>
      </c>
      <c r="F13" s="383" t="s">
        <v>303</v>
      </c>
      <c r="G13" s="391"/>
      <c r="H13" s="494">
        <v>5</v>
      </c>
      <c r="I13" s="387">
        <v>2.6</v>
      </c>
      <c r="J13" s="380">
        <v>2.2000000000000002</v>
      </c>
      <c r="K13" s="380">
        <v>2.5</v>
      </c>
      <c r="L13" s="10"/>
      <c r="M13" s="10"/>
      <c r="N13" s="98">
        <f>(H13*70)+(I13*75)+(J13*25)+(K13*45)+(L13*60)+(M13*150)</f>
        <v>712.5</v>
      </c>
    </row>
    <row r="14" spans="1:17" ht="33" customHeight="1">
      <c r="A14" s="360" t="s">
        <v>390</v>
      </c>
      <c r="B14" s="478" t="s">
        <v>107</v>
      </c>
      <c r="C14" s="419" t="s">
        <v>522</v>
      </c>
      <c r="D14" s="463" t="s">
        <v>523</v>
      </c>
      <c r="E14" s="272" t="s">
        <v>289</v>
      </c>
      <c r="F14" s="306" t="s">
        <v>142</v>
      </c>
      <c r="G14" s="296"/>
      <c r="H14" s="495">
        <v>5</v>
      </c>
      <c r="I14" s="181">
        <v>2.7</v>
      </c>
      <c r="J14" s="181">
        <v>1.7</v>
      </c>
      <c r="K14" s="181">
        <v>2.5</v>
      </c>
      <c r="L14" s="271"/>
      <c r="M14" s="10"/>
      <c r="N14" s="98">
        <f t="shared" ref="N14:N18" si="1">(H14*70)+(I14*75)+(J14*25)+(K14*45)+(L14*60)+(M14*150)</f>
        <v>707.5</v>
      </c>
    </row>
    <row r="15" spans="1:17" ht="33" customHeight="1">
      <c r="A15" s="352" t="s">
        <v>391</v>
      </c>
      <c r="B15" s="364" t="s">
        <v>158</v>
      </c>
      <c r="C15" s="31" t="s">
        <v>143</v>
      </c>
      <c r="D15" s="165" t="s">
        <v>500</v>
      </c>
      <c r="E15" s="302"/>
      <c r="F15" s="307" t="s">
        <v>524</v>
      </c>
      <c r="G15" s="296"/>
      <c r="H15" s="496">
        <v>5.0999999999999996</v>
      </c>
      <c r="I15" s="128">
        <v>2.1</v>
      </c>
      <c r="J15" s="128">
        <v>1</v>
      </c>
      <c r="K15" s="128">
        <v>2.5</v>
      </c>
      <c r="L15" s="48"/>
      <c r="M15" s="12"/>
      <c r="N15" s="98">
        <f t="shared" si="1"/>
        <v>652</v>
      </c>
    </row>
    <row r="16" spans="1:17" ht="33" customHeight="1">
      <c r="A16" s="352" t="s">
        <v>392</v>
      </c>
      <c r="B16" s="478" t="s">
        <v>107</v>
      </c>
      <c r="C16" s="31" t="s">
        <v>304</v>
      </c>
      <c r="D16" s="165" t="s">
        <v>525</v>
      </c>
      <c r="E16" s="302" t="s">
        <v>288</v>
      </c>
      <c r="F16" s="166" t="s">
        <v>495</v>
      </c>
      <c r="G16" s="296" t="s">
        <v>479</v>
      </c>
      <c r="H16" s="490">
        <v>5</v>
      </c>
      <c r="I16" s="128">
        <v>2.6</v>
      </c>
      <c r="J16" s="128">
        <v>1.4</v>
      </c>
      <c r="K16" s="128">
        <v>2.5</v>
      </c>
      <c r="L16" s="48">
        <v>1</v>
      </c>
      <c r="M16" s="12"/>
      <c r="N16" s="98">
        <f t="shared" si="1"/>
        <v>752.5</v>
      </c>
    </row>
    <row r="17" spans="1:18" ht="33" customHeight="1" thickBot="1">
      <c r="A17" s="361" t="s">
        <v>393</v>
      </c>
      <c r="B17" s="543" t="s">
        <v>601</v>
      </c>
      <c r="C17" s="420" t="s">
        <v>305</v>
      </c>
      <c r="D17" s="421" t="s">
        <v>424</v>
      </c>
      <c r="E17" s="399" t="s">
        <v>288</v>
      </c>
      <c r="F17" s="405" t="s">
        <v>498</v>
      </c>
      <c r="G17" s="297"/>
      <c r="H17" s="491">
        <v>5.0999999999999996</v>
      </c>
      <c r="I17" s="129">
        <v>2.5</v>
      </c>
      <c r="J17" s="129">
        <v>1.2</v>
      </c>
      <c r="K17" s="129">
        <v>2.5</v>
      </c>
      <c r="L17" s="49"/>
      <c r="M17" s="11"/>
      <c r="N17" s="258">
        <f t="shared" si="1"/>
        <v>687</v>
      </c>
      <c r="P17" s="324"/>
      <c r="Q17" s="328"/>
    </row>
    <row r="18" spans="1:18" ht="33" customHeight="1">
      <c r="A18" s="392" t="s">
        <v>394</v>
      </c>
      <c r="B18" s="542" t="s">
        <v>600</v>
      </c>
      <c r="C18" s="397" t="s">
        <v>526</v>
      </c>
      <c r="D18" s="463" t="s">
        <v>478</v>
      </c>
      <c r="E18" s="384" t="s">
        <v>288</v>
      </c>
      <c r="F18" s="393" t="s">
        <v>162</v>
      </c>
      <c r="G18" s="394"/>
      <c r="H18" s="497">
        <v>5</v>
      </c>
      <c r="I18" s="395">
        <v>2.8</v>
      </c>
      <c r="J18" s="396">
        <v>1.8</v>
      </c>
      <c r="K18" s="396">
        <v>2.5</v>
      </c>
      <c r="L18" s="388"/>
      <c r="M18" s="388"/>
      <c r="N18" s="98">
        <f t="shared" si="1"/>
        <v>717.5</v>
      </c>
    </row>
    <row r="19" spans="1:18" ht="33" customHeight="1">
      <c r="A19" s="379" t="s">
        <v>395</v>
      </c>
      <c r="B19" s="478" t="s">
        <v>107</v>
      </c>
      <c r="C19" s="31" t="s">
        <v>527</v>
      </c>
      <c r="D19" s="381" t="s">
        <v>358</v>
      </c>
      <c r="E19" s="272" t="s">
        <v>289</v>
      </c>
      <c r="F19" s="417" t="s">
        <v>528</v>
      </c>
      <c r="G19" s="296"/>
      <c r="H19" s="498">
        <v>5</v>
      </c>
      <c r="I19" s="128">
        <v>2.5064935064935061</v>
      </c>
      <c r="J19" s="128">
        <v>2</v>
      </c>
      <c r="K19" s="128">
        <v>2.5</v>
      </c>
      <c r="L19" s="48"/>
      <c r="M19" s="10"/>
      <c r="N19" s="98">
        <f>(H19*70)+(I19*75)+(J19*25)+(K19*45)+(L19*60)+(M19*150)</f>
        <v>700.48701298701292</v>
      </c>
    </row>
    <row r="20" spans="1:18" ht="33" customHeight="1">
      <c r="A20" s="379" t="s">
        <v>396</v>
      </c>
      <c r="B20" s="364" t="s">
        <v>106</v>
      </c>
      <c r="C20" s="167" t="s">
        <v>139</v>
      </c>
      <c r="D20" s="165" t="s">
        <v>529</v>
      </c>
      <c r="E20" s="302"/>
      <c r="F20" s="166"/>
      <c r="G20" s="296"/>
      <c r="H20" s="499">
        <v>5</v>
      </c>
      <c r="I20" s="387">
        <v>2.8</v>
      </c>
      <c r="J20" s="387">
        <v>1</v>
      </c>
      <c r="K20" s="387">
        <v>2.5</v>
      </c>
      <c r="L20" s="10"/>
      <c r="M20" s="12"/>
      <c r="N20" s="98">
        <f t="shared" ref="N20:N26" si="2">(H20*70)+(I20*75)+(J20*25)+(K20*45)+(L20*60)+(M20*150)</f>
        <v>697.5</v>
      </c>
    </row>
    <row r="21" spans="1:18" ht="33" customHeight="1">
      <c r="A21" s="379" t="s">
        <v>397</v>
      </c>
      <c r="B21" s="478" t="s">
        <v>107</v>
      </c>
      <c r="C21" s="419" t="s">
        <v>530</v>
      </c>
      <c r="D21" s="381" t="s">
        <v>141</v>
      </c>
      <c r="E21" s="522" t="s">
        <v>288</v>
      </c>
      <c r="F21" s="417" t="s">
        <v>531</v>
      </c>
      <c r="G21" s="296" t="s">
        <v>479</v>
      </c>
      <c r="H21" s="500">
        <v>5</v>
      </c>
      <c r="I21" s="376">
        <v>2.6</v>
      </c>
      <c r="J21" s="376">
        <v>1.2</v>
      </c>
      <c r="K21" s="376">
        <v>2.5</v>
      </c>
      <c r="L21" s="12">
        <v>1</v>
      </c>
      <c r="M21" s="12"/>
      <c r="N21" s="98">
        <f t="shared" si="2"/>
        <v>747.5</v>
      </c>
      <c r="Q21" s="324"/>
    </row>
    <row r="22" spans="1:18" ht="33" customHeight="1" thickBot="1">
      <c r="A22" s="351" t="s">
        <v>398</v>
      </c>
      <c r="B22" s="543" t="s">
        <v>601</v>
      </c>
      <c r="C22" s="356" t="s">
        <v>306</v>
      </c>
      <c r="D22" s="357" t="s">
        <v>307</v>
      </c>
      <c r="E22" s="399" t="s">
        <v>288</v>
      </c>
      <c r="F22" s="166" t="s">
        <v>532</v>
      </c>
      <c r="G22" s="400"/>
      <c r="H22" s="501">
        <v>5</v>
      </c>
      <c r="I22" s="181">
        <v>2.2000000000000002</v>
      </c>
      <c r="J22" s="181">
        <v>2</v>
      </c>
      <c r="K22" s="181">
        <v>2.5</v>
      </c>
      <c r="L22" s="271"/>
      <c r="M22" s="354"/>
      <c r="N22" s="355">
        <f t="shared" si="2"/>
        <v>677.5</v>
      </c>
      <c r="R22" s="327"/>
    </row>
    <row r="23" spans="1:18" ht="33" customHeight="1">
      <c r="A23" s="392" t="s">
        <v>399</v>
      </c>
      <c r="B23" s="542" t="s">
        <v>600</v>
      </c>
      <c r="C23" s="397" t="s">
        <v>367</v>
      </c>
      <c r="D23" s="362" t="s">
        <v>477</v>
      </c>
      <c r="E23" s="384" t="s">
        <v>290</v>
      </c>
      <c r="F23" s="393" t="s">
        <v>298</v>
      </c>
      <c r="G23" s="394"/>
      <c r="H23" s="502">
        <v>5</v>
      </c>
      <c r="I23" s="395">
        <v>2.8</v>
      </c>
      <c r="J23" s="396">
        <v>1.1000000000000001</v>
      </c>
      <c r="K23" s="396">
        <v>2.5</v>
      </c>
      <c r="L23" s="388"/>
      <c r="M23" s="388"/>
      <c r="N23" s="373">
        <f t="shared" si="2"/>
        <v>700</v>
      </c>
      <c r="Q23" s="327"/>
    </row>
    <row r="24" spans="1:18" ht="33" customHeight="1">
      <c r="A24" s="379" t="s">
        <v>400</v>
      </c>
      <c r="B24" s="478" t="s">
        <v>107</v>
      </c>
      <c r="C24" s="31" t="s">
        <v>368</v>
      </c>
      <c r="D24" s="381" t="s">
        <v>533</v>
      </c>
      <c r="E24" s="359" t="s">
        <v>289</v>
      </c>
      <c r="F24" s="166" t="s">
        <v>122</v>
      </c>
      <c r="G24" s="296"/>
      <c r="H24" s="496">
        <v>5</v>
      </c>
      <c r="I24" s="128">
        <v>2.6</v>
      </c>
      <c r="J24" s="128">
        <v>1.8</v>
      </c>
      <c r="K24" s="128">
        <v>2.5</v>
      </c>
      <c r="L24" s="48"/>
      <c r="M24" s="12"/>
      <c r="N24" s="363">
        <f t="shared" si="2"/>
        <v>702.5</v>
      </c>
      <c r="R24" s="325"/>
    </row>
    <row r="25" spans="1:18" ht="33" customHeight="1">
      <c r="A25" s="379" t="s">
        <v>401</v>
      </c>
      <c r="B25" s="364" t="s">
        <v>502</v>
      </c>
      <c r="C25" s="31" t="s">
        <v>300</v>
      </c>
      <c r="D25" s="381" t="s">
        <v>534</v>
      </c>
      <c r="E25" s="302" t="s">
        <v>288</v>
      </c>
      <c r="F25" s="166"/>
      <c r="G25" s="296"/>
      <c r="H25" s="503">
        <v>5</v>
      </c>
      <c r="I25" s="376">
        <v>2.5</v>
      </c>
      <c r="J25" s="358">
        <v>2.2999999999999998</v>
      </c>
      <c r="K25" s="358">
        <v>2.5</v>
      </c>
      <c r="L25" s="12"/>
      <c r="M25" s="12"/>
      <c r="N25" s="363">
        <f t="shared" si="2"/>
        <v>707.5</v>
      </c>
      <c r="R25" s="325"/>
    </row>
    <row r="26" spans="1:18" ht="33" customHeight="1" thickBot="1">
      <c r="A26" s="378" t="s">
        <v>402</v>
      </c>
      <c r="B26" s="486" t="s">
        <v>107</v>
      </c>
      <c r="C26" s="308" t="s">
        <v>535</v>
      </c>
      <c r="D26" s="279" t="s">
        <v>301</v>
      </c>
      <c r="E26" s="372" t="s">
        <v>288</v>
      </c>
      <c r="F26" s="423" t="s">
        <v>422</v>
      </c>
      <c r="G26" s="371" t="s">
        <v>479</v>
      </c>
      <c r="H26" s="504">
        <v>5</v>
      </c>
      <c r="I26" s="401">
        <v>2.2000000000000002</v>
      </c>
      <c r="J26" s="402">
        <v>2.2999999999999998</v>
      </c>
      <c r="K26" s="402">
        <v>2.5</v>
      </c>
      <c r="L26" s="11">
        <v>1</v>
      </c>
      <c r="M26" s="11"/>
      <c r="N26" s="258">
        <f t="shared" si="2"/>
        <v>745</v>
      </c>
    </row>
    <row r="27" spans="1:18" ht="29.25" customHeight="1">
      <c r="A27" s="32" t="s">
        <v>92</v>
      </c>
      <c r="B27" s="33"/>
      <c r="C27" s="33"/>
      <c r="D27" s="34" t="s">
        <v>93</v>
      </c>
      <c r="E27" s="33"/>
      <c r="F27" s="35"/>
      <c r="G27" s="304" t="s">
        <v>94</v>
      </c>
      <c r="H27" s="505"/>
      <c r="I27" s="35"/>
      <c r="J27" s="35"/>
      <c r="K27" s="35"/>
      <c r="L27" s="22"/>
      <c r="M27" s="9"/>
      <c r="N27" s="9"/>
    </row>
    <row r="28" spans="1:18">
      <c r="H28"/>
    </row>
    <row r="33" spans="7:7">
      <c r="G33" s="305"/>
    </row>
  </sheetData>
  <mergeCells count="4">
    <mergeCell ref="A1:J1"/>
    <mergeCell ref="B2:C2"/>
    <mergeCell ref="D2:F2"/>
    <mergeCell ref="B11:F11"/>
  </mergeCells>
  <phoneticPr fontId="20" type="noConversion"/>
  <pageMargins left="0.19685039370078741" right="0" top="0" bottom="0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D2" sqref="D2:E2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4.625" hidden="1" customWidth="1"/>
    <col min="38" max="38" width="10.875" hidden="1" customWidth="1"/>
    <col min="39" max="39" width="4.62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8"/>
      <c r="C1" s="8"/>
      <c r="D1" s="641" t="s">
        <v>18</v>
      </c>
      <c r="E1" s="641"/>
      <c r="F1" s="641"/>
      <c r="G1" s="641"/>
      <c r="H1" s="641"/>
      <c r="I1" s="641"/>
      <c r="J1" s="641"/>
      <c r="K1" s="5" t="s">
        <v>610</v>
      </c>
      <c r="L1" t="s">
        <v>406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51">
        <v>236</v>
      </c>
      <c r="E2" s="651"/>
      <c r="F2" s="27"/>
      <c r="G2" s="27"/>
      <c r="H2" s="27"/>
      <c r="I2" s="27"/>
      <c r="J2" s="28"/>
      <c r="K2" s="642" t="s">
        <v>487</v>
      </c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</row>
    <row r="3" spans="1:41" s="13" customFormat="1" ht="14.1" customHeight="1">
      <c r="A3" s="652" t="s">
        <v>6</v>
      </c>
      <c r="B3" s="14"/>
      <c r="C3" s="18">
        <v>45199</v>
      </c>
      <c r="D3" s="18"/>
      <c r="E3" s="18"/>
      <c r="F3" s="18"/>
      <c r="G3" s="18"/>
      <c r="H3" s="26"/>
      <c r="I3" s="14" t="s">
        <v>73</v>
      </c>
      <c r="J3" s="14"/>
      <c r="K3" s="18">
        <f>C3+1</f>
        <v>45200</v>
      </c>
      <c r="L3" s="18"/>
      <c r="M3" s="18"/>
      <c r="N3" s="18"/>
      <c r="O3" s="18"/>
      <c r="P3" s="26"/>
      <c r="Q3" s="14" t="s">
        <v>74</v>
      </c>
      <c r="R3" s="120"/>
      <c r="S3" s="18">
        <f>C3+2</f>
        <v>45201</v>
      </c>
      <c r="T3" s="18"/>
      <c r="U3" s="18"/>
      <c r="V3" s="18"/>
      <c r="W3" s="18"/>
      <c r="X3" s="26"/>
      <c r="Y3" s="14" t="s">
        <v>75</v>
      </c>
      <c r="Z3" s="120"/>
      <c r="AA3" s="644">
        <f>C3+3</f>
        <v>45202</v>
      </c>
      <c r="AB3" s="644"/>
      <c r="AC3" s="18"/>
      <c r="AD3" s="18"/>
      <c r="AE3" s="18"/>
      <c r="AF3" s="26"/>
      <c r="AG3" s="14" t="s">
        <v>76</v>
      </c>
      <c r="AH3" s="120"/>
      <c r="AI3" s="644">
        <f>C3+4</f>
        <v>45203</v>
      </c>
      <c r="AJ3" s="644"/>
      <c r="AK3" s="18"/>
      <c r="AL3" s="18"/>
      <c r="AM3" s="18"/>
      <c r="AN3" s="26"/>
      <c r="AO3" s="14" t="s">
        <v>77</v>
      </c>
    </row>
    <row r="4" spans="1:41" s="13" customFormat="1" ht="14.1" customHeight="1">
      <c r="A4" s="652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649" t="s">
        <v>13</v>
      </c>
      <c r="B5" s="74"/>
      <c r="C5" s="117"/>
      <c r="D5" s="118"/>
      <c r="E5" s="68"/>
      <c r="F5" s="14"/>
      <c r="G5" s="14"/>
      <c r="H5" s="107"/>
      <c r="I5" s="130"/>
      <c r="J5" s="74" t="s">
        <v>96</v>
      </c>
      <c r="K5" s="117" t="s">
        <v>97</v>
      </c>
      <c r="L5" s="118">
        <v>80</v>
      </c>
      <c r="M5" s="68">
        <f>L5/20</f>
        <v>4</v>
      </c>
      <c r="N5" s="14"/>
      <c r="O5" s="14"/>
      <c r="P5" s="107">
        <f>(L5*$D$2)/1000</f>
        <v>18.88</v>
      </c>
      <c r="Q5" s="66"/>
      <c r="R5" s="102" t="s">
        <v>236</v>
      </c>
      <c r="S5" s="85" t="s">
        <v>158</v>
      </c>
      <c r="T5" s="89">
        <v>105</v>
      </c>
      <c r="U5" s="68">
        <f>T5/28</f>
        <v>3.75</v>
      </c>
      <c r="V5" s="14"/>
      <c r="W5" s="14"/>
      <c r="X5" s="107">
        <f>(T5*$D$2)/1000</f>
        <v>24.78</v>
      </c>
      <c r="Y5" s="130"/>
      <c r="Z5" s="74" t="s">
        <v>96</v>
      </c>
      <c r="AA5" s="117" t="s">
        <v>97</v>
      </c>
      <c r="AB5" s="118">
        <v>80</v>
      </c>
      <c r="AC5" s="68">
        <f>AB5/20</f>
        <v>4</v>
      </c>
      <c r="AD5" s="14"/>
      <c r="AE5" s="14"/>
      <c r="AF5" s="107">
        <f>(AB5*$D$2)/1000</f>
        <v>18.88</v>
      </c>
      <c r="AG5" s="66"/>
      <c r="AH5" s="74" t="s">
        <v>295</v>
      </c>
      <c r="AI5" s="117" t="s">
        <v>97</v>
      </c>
      <c r="AJ5" s="118">
        <v>73</v>
      </c>
      <c r="AK5" s="68">
        <f>AJ5/20</f>
        <v>3.65</v>
      </c>
      <c r="AL5" s="14"/>
      <c r="AM5" s="14"/>
      <c r="AN5" s="107">
        <f>(AJ5*$D$2)/1000</f>
        <v>17.228000000000002</v>
      </c>
      <c r="AO5" s="66"/>
    </row>
    <row r="6" spans="1:41" s="13" customFormat="1" ht="14.1" customHeight="1">
      <c r="A6" s="649"/>
      <c r="B6" s="67"/>
      <c r="C6" s="76"/>
      <c r="D6" s="77"/>
      <c r="E6" s="68"/>
      <c r="F6" s="68"/>
      <c r="G6" s="71"/>
      <c r="H6" s="111"/>
      <c r="I6" s="131"/>
      <c r="J6" s="67" t="s">
        <v>78</v>
      </c>
      <c r="K6" s="76" t="s">
        <v>99</v>
      </c>
      <c r="L6" s="77">
        <v>20</v>
      </c>
      <c r="M6" s="68">
        <f>L6/20</f>
        <v>1</v>
      </c>
      <c r="N6" s="68"/>
      <c r="O6" s="14"/>
      <c r="P6" s="107">
        <f>(L6*$D$2)/1000</f>
        <v>4.72</v>
      </c>
      <c r="Q6" s="111"/>
      <c r="R6" s="281"/>
      <c r="S6" s="85"/>
      <c r="T6" s="274"/>
      <c r="U6" s="68"/>
      <c r="V6" s="68"/>
      <c r="W6" s="71"/>
      <c r="X6" s="111"/>
      <c r="Y6" s="66"/>
      <c r="Z6" s="67" t="s">
        <v>78</v>
      </c>
      <c r="AA6" s="76" t="s">
        <v>99</v>
      </c>
      <c r="AB6" s="77">
        <v>20</v>
      </c>
      <c r="AC6" s="68">
        <f>AB6/20</f>
        <v>1</v>
      </c>
      <c r="AD6" s="68"/>
      <c r="AE6" s="14"/>
      <c r="AF6" s="107">
        <f>(AB6*$D$2)/1000</f>
        <v>4.72</v>
      </c>
      <c r="AG6" s="111"/>
      <c r="AH6" s="67" t="s">
        <v>296</v>
      </c>
      <c r="AI6" s="76" t="s">
        <v>297</v>
      </c>
      <c r="AJ6" s="77">
        <v>10</v>
      </c>
      <c r="AK6" s="68">
        <f>AJ6/20</f>
        <v>0.5</v>
      </c>
      <c r="AL6" s="68"/>
      <c r="AM6" s="71"/>
      <c r="AN6" s="107">
        <f>(AJ6*$D$2)/1000</f>
        <v>2.36</v>
      </c>
      <c r="AO6" s="131"/>
    </row>
    <row r="7" spans="1:41" s="13" customFormat="1" ht="14.1" customHeight="1">
      <c r="A7" s="649"/>
      <c r="B7" s="20"/>
      <c r="C7" s="6"/>
      <c r="D7" s="24"/>
      <c r="E7" s="14"/>
      <c r="F7" s="14"/>
      <c r="G7" s="14"/>
      <c r="H7" s="6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92" t="s">
        <v>186</v>
      </c>
      <c r="S7" s="85"/>
      <c r="T7" s="274"/>
      <c r="U7" s="14"/>
      <c r="V7" s="14"/>
      <c r="W7" s="14"/>
      <c r="X7" s="66"/>
      <c r="Y7" s="66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131"/>
    </row>
    <row r="8" spans="1:41" s="13" customFormat="1" ht="14.1" customHeight="1">
      <c r="A8" s="649" t="s">
        <v>2</v>
      </c>
      <c r="B8" s="83"/>
      <c r="C8" s="63"/>
      <c r="D8" s="89"/>
      <c r="E8" s="186"/>
      <c r="F8" s="92"/>
      <c r="G8" s="187"/>
      <c r="H8" s="107"/>
      <c r="I8" s="90"/>
      <c r="J8" s="69" t="s">
        <v>474</v>
      </c>
      <c r="K8" s="85" t="s">
        <v>201</v>
      </c>
      <c r="L8" s="68">
        <v>100</v>
      </c>
      <c r="M8" s="186"/>
      <c r="N8" s="92">
        <f>L8*0.7/35</f>
        <v>2</v>
      </c>
      <c r="O8" s="187"/>
      <c r="P8" s="84">
        <f>(L8*2859)/1000</f>
        <v>285.89999999999998</v>
      </c>
      <c r="Q8" s="66"/>
      <c r="R8" s="523" t="s">
        <v>539</v>
      </c>
      <c r="S8" s="101" t="s">
        <v>538</v>
      </c>
      <c r="T8" s="236">
        <v>15</v>
      </c>
      <c r="U8" s="71">
        <f>T8/85</f>
        <v>0.17647058823529413</v>
      </c>
      <c r="V8" s="142"/>
      <c r="W8" s="88"/>
      <c r="X8" s="107">
        <f t="shared" ref="X8:X12" si="0">(T8*$D$2)/1000</f>
        <v>3.54</v>
      </c>
      <c r="Y8" s="90"/>
      <c r="Z8" s="50" t="s">
        <v>220</v>
      </c>
      <c r="AA8" s="85" t="s">
        <v>333</v>
      </c>
      <c r="AB8" s="89">
        <v>90</v>
      </c>
      <c r="AC8" s="134"/>
      <c r="AD8" s="142">
        <f>AB8*0.8/35</f>
        <v>2.0571428571428569</v>
      </c>
      <c r="AE8" s="88"/>
      <c r="AF8" s="107">
        <f>(AB8*$D$2)/1000</f>
        <v>21.24</v>
      </c>
      <c r="AG8" s="90"/>
      <c r="AH8" s="102" t="s">
        <v>197</v>
      </c>
      <c r="AI8" s="85" t="s">
        <v>201</v>
      </c>
      <c r="AJ8" s="68">
        <v>90</v>
      </c>
      <c r="AK8" s="186"/>
      <c r="AL8" s="92">
        <f>AJ8*0.8/35</f>
        <v>2.0571428571428569</v>
      </c>
      <c r="AM8" s="187"/>
      <c r="AN8" s="107">
        <f>(AJ8*1460)/1000</f>
        <v>131.4</v>
      </c>
      <c r="AO8" s="90"/>
    </row>
    <row r="9" spans="1:41" s="13" customFormat="1" ht="14.1" customHeight="1">
      <c r="A9" s="649"/>
      <c r="B9" s="81"/>
      <c r="C9" s="85"/>
      <c r="D9" s="89"/>
      <c r="E9" s="134"/>
      <c r="F9" s="134"/>
      <c r="G9" s="145"/>
      <c r="H9" s="107"/>
      <c r="I9" s="87"/>
      <c r="J9" s="70" t="s">
        <v>178</v>
      </c>
      <c r="K9" s="63" t="s">
        <v>475</v>
      </c>
      <c r="L9" s="68">
        <v>1</v>
      </c>
      <c r="M9" s="134"/>
      <c r="N9" s="134"/>
      <c r="O9" s="86"/>
      <c r="P9" s="84">
        <f>(L9*2859)/1000</f>
        <v>2.859</v>
      </c>
      <c r="Q9" s="66"/>
      <c r="R9" s="523" t="s">
        <v>541</v>
      </c>
      <c r="S9" s="101" t="s">
        <v>349</v>
      </c>
      <c r="T9" s="236">
        <v>20</v>
      </c>
      <c r="U9" s="145"/>
      <c r="V9" s="145"/>
      <c r="W9" s="88">
        <f>T9/100</f>
        <v>0.2</v>
      </c>
      <c r="X9" s="107">
        <f t="shared" si="0"/>
        <v>4.72</v>
      </c>
      <c r="Y9" s="87"/>
      <c r="Z9" s="93" t="s">
        <v>244</v>
      </c>
      <c r="AA9" s="211"/>
      <c r="AB9" s="92"/>
      <c r="AC9" s="134"/>
      <c r="AD9" s="134"/>
      <c r="AE9" s="88"/>
      <c r="AF9" s="107"/>
      <c r="AG9" s="87"/>
      <c r="AH9" s="93" t="s">
        <v>198</v>
      </c>
      <c r="AI9" s="63" t="s">
        <v>202</v>
      </c>
      <c r="AJ9" s="68">
        <v>30</v>
      </c>
      <c r="AK9" s="134"/>
      <c r="AL9" s="134"/>
      <c r="AM9" s="142">
        <f>AJ9/100</f>
        <v>0.3</v>
      </c>
      <c r="AN9" s="107">
        <f>(AJ9*1460)/1000</f>
        <v>43.8</v>
      </c>
      <c r="AO9" s="87"/>
    </row>
    <row r="10" spans="1:41" s="13" customFormat="1" ht="14.1" customHeight="1">
      <c r="A10" s="649"/>
      <c r="B10" s="81"/>
      <c r="C10" s="85"/>
      <c r="D10" s="89"/>
      <c r="E10" s="134"/>
      <c r="F10" s="134"/>
      <c r="G10" s="86"/>
      <c r="H10" s="107"/>
      <c r="I10" s="87"/>
      <c r="J10" s="70" t="s">
        <v>179</v>
      </c>
      <c r="K10" s="63" t="s">
        <v>476</v>
      </c>
      <c r="L10" s="68">
        <v>0.5</v>
      </c>
      <c r="M10" s="134"/>
      <c r="N10" s="134"/>
      <c r="O10" s="86">
        <f>L10/100</f>
        <v>5.0000000000000001E-3</v>
      </c>
      <c r="P10" s="84">
        <f>(L10*2859)/1000</f>
        <v>1.4295</v>
      </c>
      <c r="Q10" s="66"/>
      <c r="R10" s="523" t="s">
        <v>537</v>
      </c>
      <c r="S10" s="101" t="s">
        <v>540</v>
      </c>
      <c r="T10" s="236">
        <v>1</v>
      </c>
      <c r="U10" s="145"/>
      <c r="V10" s="142"/>
      <c r="W10" s="88"/>
      <c r="X10" s="107">
        <f t="shared" si="0"/>
        <v>0.23599999999999999</v>
      </c>
      <c r="Y10" s="189"/>
      <c r="Z10" s="93" t="s">
        <v>192</v>
      </c>
      <c r="AA10" s="178"/>
      <c r="AB10" s="89"/>
      <c r="AC10" s="134"/>
      <c r="AD10" s="142"/>
      <c r="AE10" s="88"/>
      <c r="AF10" s="107"/>
      <c r="AG10" s="87"/>
      <c r="AH10" s="106" t="s">
        <v>199</v>
      </c>
      <c r="AI10" s="63" t="s">
        <v>203</v>
      </c>
      <c r="AJ10" s="68">
        <v>0.5</v>
      </c>
      <c r="AK10" s="134"/>
      <c r="AL10" s="134"/>
      <c r="AM10" s="86"/>
      <c r="AN10" s="107">
        <f>(AJ10*1460)/1000</f>
        <v>0.73</v>
      </c>
      <c r="AO10" s="87"/>
    </row>
    <row r="11" spans="1:41" s="13" customFormat="1" ht="14.1" customHeight="1">
      <c r="A11" s="649"/>
      <c r="B11" s="81"/>
      <c r="C11" s="85"/>
      <c r="D11" s="89"/>
      <c r="E11" s="134"/>
      <c r="F11" s="134"/>
      <c r="G11" s="145"/>
      <c r="H11" s="107"/>
      <c r="I11" s="87"/>
      <c r="J11" s="70" t="s">
        <v>219</v>
      </c>
      <c r="K11" s="63"/>
      <c r="L11" s="68"/>
      <c r="M11" s="54"/>
      <c r="N11" s="54"/>
      <c r="O11" s="86"/>
      <c r="P11" s="135"/>
      <c r="Q11" s="66"/>
      <c r="R11" s="523" t="s">
        <v>78</v>
      </c>
      <c r="S11" s="101" t="s">
        <v>542</v>
      </c>
      <c r="T11" s="88">
        <v>60</v>
      </c>
      <c r="U11" s="145"/>
      <c r="V11" s="88">
        <f>T11/30</f>
        <v>2</v>
      </c>
      <c r="W11" s="88"/>
      <c r="X11" s="107">
        <f t="shared" si="0"/>
        <v>14.16</v>
      </c>
      <c r="Y11" s="90"/>
      <c r="Z11" s="93" t="s">
        <v>219</v>
      </c>
      <c r="AA11" s="85"/>
      <c r="AB11" s="89"/>
      <c r="AC11" s="51"/>
      <c r="AD11" s="134"/>
      <c r="AE11" s="88"/>
      <c r="AF11" s="135"/>
      <c r="AG11" s="87"/>
      <c r="AH11" s="106" t="s">
        <v>168</v>
      </c>
      <c r="AI11" s="101"/>
      <c r="AJ11" s="88"/>
      <c r="AK11" s="51"/>
      <c r="AL11" s="134"/>
      <c r="AM11" s="142"/>
      <c r="AN11" s="107"/>
      <c r="AO11" s="215"/>
    </row>
    <row r="12" spans="1:41" s="13" customFormat="1" ht="14.1" customHeight="1">
      <c r="A12" s="649"/>
      <c r="B12" s="81"/>
      <c r="C12" s="85"/>
      <c r="D12" s="89"/>
      <c r="E12" s="89"/>
      <c r="F12" s="89"/>
      <c r="G12" s="86"/>
      <c r="H12" s="107"/>
      <c r="I12" s="87"/>
      <c r="J12" s="190" t="s">
        <v>72</v>
      </c>
      <c r="K12" s="85"/>
      <c r="L12" s="89"/>
      <c r="M12" s="92"/>
      <c r="N12" s="92"/>
      <c r="O12" s="191"/>
      <c r="P12" s="84"/>
      <c r="Q12" s="66"/>
      <c r="R12" s="228" t="s">
        <v>172</v>
      </c>
      <c r="S12" s="101" t="s">
        <v>543</v>
      </c>
      <c r="T12" s="236">
        <v>2</v>
      </c>
      <c r="U12" s="88"/>
      <c r="V12" s="88"/>
      <c r="W12" s="88"/>
      <c r="X12" s="107">
        <f t="shared" si="0"/>
        <v>0.47199999999999998</v>
      </c>
      <c r="Y12" s="87"/>
      <c r="Z12" s="190" t="s">
        <v>193</v>
      </c>
      <c r="AA12" s="85"/>
      <c r="AB12" s="88"/>
      <c r="AC12" s="92"/>
      <c r="AD12" s="92"/>
      <c r="AE12" s="191"/>
      <c r="AF12" s="135"/>
      <c r="AG12" s="216"/>
      <c r="AH12" s="103" t="s">
        <v>200</v>
      </c>
      <c r="AI12" s="85"/>
      <c r="AJ12" s="274"/>
      <c r="AK12" s="92"/>
      <c r="AL12" s="134"/>
      <c r="AM12" s="88"/>
      <c r="AN12" s="135"/>
      <c r="AO12" s="87"/>
    </row>
    <row r="13" spans="1:41" s="13" customFormat="1" ht="14.1" customHeight="1">
      <c r="A13" s="649"/>
      <c r="B13" s="172"/>
      <c r="C13" s="85"/>
      <c r="D13" s="54"/>
      <c r="E13" s="89"/>
      <c r="F13" s="89"/>
      <c r="G13" s="89"/>
      <c r="H13" s="100"/>
      <c r="I13" s="87"/>
      <c r="J13" s="70"/>
      <c r="K13" s="85"/>
      <c r="L13" s="454"/>
      <c r="M13" s="455"/>
      <c r="N13" s="89"/>
      <c r="O13" s="89"/>
      <c r="P13" s="100"/>
      <c r="Q13" s="66"/>
      <c r="R13" s="477" t="s">
        <v>72</v>
      </c>
      <c r="S13" s="101"/>
      <c r="T13" s="236"/>
      <c r="U13" s="145"/>
      <c r="V13" s="142"/>
      <c r="W13" s="88"/>
      <c r="X13" s="107"/>
      <c r="Y13" s="87"/>
      <c r="Z13" s="93"/>
      <c r="AA13" s="154"/>
      <c r="AB13" s="174"/>
      <c r="AC13" s="109"/>
      <c r="AD13" s="134"/>
      <c r="AE13" s="88"/>
      <c r="AF13" s="135"/>
      <c r="AG13" s="87"/>
      <c r="AH13" s="201"/>
      <c r="AI13" s="202"/>
      <c r="AJ13" s="203"/>
      <c r="AK13" s="89"/>
      <c r="AL13" s="89"/>
      <c r="AM13" s="89"/>
      <c r="AN13" s="100"/>
      <c r="AO13" s="87"/>
    </row>
    <row r="14" spans="1:41" s="13" customFormat="1" ht="14.1" customHeight="1">
      <c r="A14" s="649"/>
      <c r="B14" s="70"/>
      <c r="C14" s="150"/>
      <c r="D14" s="89"/>
      <c r="E14" s="204"/>
      <c r="F14" s="104"/>
      <c r="G14" s="104"/>
      <c r="H14" s="100"/>
      <c r="I14" s="205"/>
      <c r="J14" s="185"/>
      <c r="K14" s="85"/>
      <c r="L14" s="89"/>
      <c r="M14" s="89"/>
      <c r="N14" s="89"/>
      <c r="O14" s="88"/>
      <c r="P14" s="100"/>
      <c r="Q14" s="66"/>
      <c r="R14" s="92"/>
      <c r="S14" s="85"/>
      <c r="T14" s="89"/>
      <c r="U14" s="89"/>
      <c r="V14" s="89"/>
      <c r="W14" s="88"/>
      <c r="X14" s="107"/>
      <c r="Y14" s="87"/>
      <c r="Z14" s="195"/>
      <c r="AA14" s="85"/>
      <c r="AB14" s="89"/>
      <c r="AC14" s="108"/>
      <c r="AD14" s="108"/>
      <c r="AE14" s="108"/>
      <c r="AF14" s="100"/>
      <c r="AG14" s="87"/>
      <c r="AH14" s="124"/>
      <c r="AI14" s="85"/>
      <c r="AJ14" s="89"/>
      <c r="AK14" s="108"/>
      <c r="AL14" s="108"/>
      <c r="AM14" s="108"/>
      <c r="AN14" s="100"/>
      <c r="AO14" s="87"/>
    </row>
    <row r="15" spans="1:41" s="13" customFormat="1" ht="14.1" customHeight="1">
      <c r="A15" s="650" t="s">
        <v>3</v>
      </c>
      <c r="B15" s="143"/>
      <c r="C15" s="322"/>
      <c r="D15" s="89"/>
      <c r="E15" s="148"/>
      <c r="F15" s="145"/>
      <c r="G15" s="88"/>
      <c r="H15" s="135"/>
      <c r="I15" s="300"/>
      <c r="J15" s="290" t="s">
        <v>145</v>
      </c>
      <c r="K15" s="63" t="s">
        <v>291</v>
      </c>
      <c r="L15" s="68">
        <v>50</v>
      </c>
      <c r="M15" s="134"/>
      <c r="N15" s="89"/>
      <c r="O15" s="145">
        <f>L15/100</f>
        <v>0.5</v>
      </c>
      <c r="P15" s="111">
        <f>(L15*$D$2)/1000</f>
        <v>11.8</v>
      </c>
      <c r="Q15" s="87"/>
      <c r="R15" s="93" t="s">
        <v>544</v>
      </c>
      <c r="S15" s="447" t="s">
        <v>491</v>
      </c>
      <c r="T15" s="51">
        <v>60</v>
      </c>
      <c r="U15" s="134">
        <f>T15/50</f>
        <v>1.2</v>
      </c>
      <c r="V15" s="134"/>
      <c r="W15" s="88"/>
      <c r="X15" s="107">
        <f>(T15*$D$2)/1000</f>
        <v>14.16</v>
      </c>
      <c r="Y15" s="90"/>
      <c r="Z15" s="50" t="s">
        <v>238</v>
      </c>
      <c r="AA15" s="85" t="s">
        <v>246</v>
      </c>
      <c r="AB15" s="89">
        <v>10</v>
      </c>
      <c r="AC15" s="134"/>
      <c r="AD15" s="92"/>
      <c r="AE15" s="88">
        <f>AB15/100</f>
        <v>0.1</v>
      </c>
      <c r="AF15" s="107">
        <f>(AB15*$D$2)/1000</f>
        <v>2.36</v>
      </c>
      <c r="AG15" s="87"/>
      <c r="AH15" s="169" t="s">
        <v>204</v>
      </c>
      <c r="AI15" s="85" t="s">
        <v>205</v>
      </c>
      <c r="AJ15" s="89">
        <v>15</v>
      </c>
      <c r="AK15" s="145"/>
      <c r="AL15" s="88">
        <f>AJ15/35</f>
        <v>0.42857142857142855</v>
      </c>
      <c r="AM15" s="88"/>
      <c r="AN15" s="100">
        <f t="shared" ref="AN15:AN17" si="1">(AJ15*$D$2)/1000</f>
        <v>3.54</v>
      </c>
      <c r="AO15" s="90"/>
    </row>
    <row r="16" spans="1:41" s="13" customFormat="1" ht="14.1" customHeight="1">
      <c r="A16" s="650"/>
      <c r="B16" s="64"/>
      <c r="C16" s="322"/>
      <c r="D16" s="89"/>
      <c r="E16" s="134"/>
      <c r="F16" s="134"/>
      <c r="G16" s="88"/>
      <c r="H16" s="135"/>
      <c r="I16" s="300"/>
      <c r="J16" s="291" t="s">
        <v>292</v>
      </c>
      <c r="K16" s="63" t="s">
        <v>144</v>
      </c>
      <c r="L16" s="68">
        <v>8</v>
      </c>
      <c r="M16" s="134"/>
      <c r="N16" s="142">
        <f>L16/35</f>
        <v>0.22857142857142856</v>
      </c>
      <c r="O16" s="89"/>
      <c r="P16" s="111">
        <f>(L16*$D$2)/1000</f>
        <v>1.8879999999999999</v>
      </c>
      <c r="Q16" s="94"/>
      <c r="R16" s="93" t="s">
        <v>545</v>
      </c>
      <c r="S16" s="321"/>
      <c r="T16" s="89"/>
      <c r="U16" s="134"/>
      <c r="V16" s="134"/>
      <c r="W16" s="88"/>
      <c r="X16" s="107"/>
      <c r="Y16" s="87"/>
      <c r="Z16" s="93" t="s">
        <v>239</v>
      </c>
      <c r="AA16" s="85" t="s">
        <v>247</v>
      </c>
      <c r="AB16" s="89">
        <v>80</v>
      </c>
      <c r="AC16" s="134"/>
      <c r="AD16" s="92"/>
      <c r="AE16" s="88">
        <f>AB16/100</f>
        <v>0.8</v>
      </c>
      <c r="AF16" s="107">
        <f>(AB16*$D$2)/1000</f>
        <v>18.88</v>
      </c>
      <c r="AG16" s="87"/>
      <c r="AH16" s="158" t="s">
        <v>206</v>
      </c>
      <c r="AI16" s="85" t="s">
        <v>207</v>
      </c>
      <c r="AJ16" s="89">
        <v>2</v>
      </c>
      <c r="AK16" s="142"/>
      <c r="AL16" s="145"/>
      <c r="AM16" s="88"/>
      <c r="AN16" s="100">
        <f t="shared" si="1"/>
        <v>0.47199999999999998</v>
      </c>
      <c r="AO16" s="90"/>
    </row>
    <row r="17" spans="1:41" s="13" customFormat="1" ht="14.1" customHeight="1">
      <c r="A17" s="650"/>
      <c r="B17" s="64"/>
      <c r="C17" s="322"/>
      <c r="D17" s="89"/>
      <c r="E17" s="134"/>
      <c r="F17" s="134"/>
      <c r="G17" s="88"/>
      <c r="H17" s="135"/>
      <c r="I17" s="320"/>
      <c r="J17" s="291" t="s">
        <v>210</v>
      </c>
      <c r="K17" s="63" t="s">
        <v>259</v>
      </c>
      <c r="L17" s="69">
        <v>1</v>
      </c>
      <c r="M17" s="134"/>
      <c r="N17" s="142"/>
      <c r="O17" s="89"/>
      <c r="P17" s="111">
        <f>(L17*$D$2)/1000</f>
        <v>0.23599999999999999</v>
      </c>
      <c r="Q17" s="94"/>
      <c r="R17" s="524" t="s">
        <v>443</v>
      </c>
      <c r="S17" s="448"/>
      <c r="T17" s="88"/>
      <c r="U17" s="54"/>
      <c r="V17" s="54"/>
      <c r="W17" s="54"/>
      <c r="X17" s="107"/>
      <c r="Y17" s="189"/>
      <c r="Z17" s="93" t="s">
        <v>546</v>
      </c>
      <c r="AA17" s="85" t="s">
        <v>248</v>
      </c>
      <c r="AB17" s="89">
        <v>5</v>
      </c>
      <c r="AC17" s="134"/>
      <c r="AD17" s="92"/>
      <c r="AE17" s="88">
        <f>AB17/100</f>
        <v>0.05</v>
      </c>
      <c r="AF17" s="107">
        <f>(AB17*$D$2)/1000</f>
        <v>1.18</v>
      </c>
      <c r="AG17" s="87"/>
      <c r="AH17" s="158" t="s">
        <v>208</v>
      </c>
      <c r="AI17" s="85" t="s">
        <v>209</v>
      </c>
      <c r="AJ17" s="89">
        <v>20</v>
      </c>
      <c r="AK17" s="88"/>
      <c r="AL17" s="142">
        <v>0.28000000000000003</v>
      </c>
      <c r="AM17" s="88"/>
      <c r="AN17" s="100">
        <f t="shared" si="1"/>
        <v>4.72</v>
      </c>
      <c r="AO17" s="87"/>
    </row>
    <row r="18" spans="1:41" s="13" customFormat="1" ht="14.1" customHeight="1">
      <c r="A18" s="650"/>
      <c r="B18" s="73"/>
      <c r="C18" s="323"/>
      <c r="D18" s="298"/>
      <c r="E18" s="134"/>
      <c r="F18" s="142"/>
      <c r="G18" s="88"/>
      <c r="H18" s="135"/>
      <c r="I18" s="320"/>
      <c r="J18" s="291" t="s">
        <v>127</v>
      </c>
      <c r="K18" s="292"/>
      <c r="L18" s="69"/>
      <c r="M18" s="134"/>
      <c r="N18" s="142"/>
      <c r="O18" s="89"/>
      <c r="P18" s="111"/>
      <c r="Q18" s="320"/>
      <c r="R18" s="103" t="s">
        <v>352</v>
      </c>
      <c r="S18" s="448"/>
      <c r="T18" s="88"/>
      <c r="U18" s="54"/>
      <c r="V18" s="54"/>
      <c r="W18" s="54"/>
      <c r="X18" s="107"/>
      <c r="Y18" s="87"/>
      <c r="Z18" s="93" t="s">
        <v>211</v>
      </c>
      <c r="AA18" s="85"/>
      <c r="AB18" s="89"/>
      <c r="AC18" s="134"/>
      <c r="AD18" s="92"/>
      <c r="AE18" s="88"/>
      <c r="AF18" s="107"/>
      <c r="AG18" s="87"/>
      <c r="AH18" s="158" t="s">
        <v>210</v>
      </c>
      <c r="AI18" s="85" t="s">
        <v>223</v>
      </c>
      <c r="AJ18" s="89">
        <v>5</v>
      </c>
      <c r="AK18" s="88"/>
      <c r="AL18" s="142"/>
      <c r="AM18" s="88">
        <v>0.05</v>
      </c>
      <c r="AN18" s="100"/>
      <c r="AO18" s="87"/>
    </row>
    <row r="19" spans="1:41" s="13" customFormat="1" ht="14.1" customHeight="1">
      <c r="A19" s="650"/>
      <c r="B19" s="93"/>
      <c r="C19" s="321"/>
      <c r="D19" s="89"/>
      <c r="E19" s="54"/>
      <c r="F19" s="89"/>
      <c r="G19" s="89"/>
      <c r="H19" s="107"/>
      <c r="I19" s="300"/>
      <c r="J19" s="93" t="s">
        <v>149</v>
      </c>
      <c r="K19" s="85"/>
      <c r="L19" s="89"/>
      <c r="M19" s="236"/>
      <c r="N19" s="142"/>
      <c r="O19" s="88"/>
      <c r="P19" s="427"/>
      <c r="Q19" s="94"/>
      <c r="R19" s="449"/>
      <c r="S19" s="450"/>
      <c r="T19" s="451"/>
      <c r="U19" s="451"/>
      <c r="V19" s="451"/>
      <c r="W19" s="451"/>
      <c r="X19" s="107"/>
      <c r="Y19" s="90"/>
      <c r="Z19" s="93" t="s">
        <v>153</v>
      </c>
      <c r="AA19" s="218"/>
      <c r="AB19" s="210"/>
      <c r="AC19" s="88"/>
      <c r="AD19" s="89"/>
      <c r="AE19" s="134"/>
      <c r="AF19" s="135"/>
      <c r="AG19" s="87"/>
      <c r="AH19" s="192" t="s">
        <v>183</v>
      </c>
      <c r="AI19" s="178" t="s">
        <v>432</v>
      </c>
      <c r="AJ19" s="331">
        <v>20</v>
      </c>
      <c r="AK19" s="88"/>
      <c r="AL19" s="89"/>
      <c r="AM19" s="134">
        <v>0.2</v>
      </c>
      <c r="AN19" s="135"/>
      <c r="AO19" s="87"/>
    </row>
    <row r="20" spans="1:41" s="13" customFormat="1" ht="14.1" customHeight="1">
      <c r="A20" s="650"/>
      <c r="B20" s="92"/>
      <c r="C20" s="343"/>
      <c r="D20" s="54"/>
      <c r="E20" s="54"/>
      <c r="F20" s="54"/>
      <c r="G20" s="54"/>
      <c r="H20" s="100"/>
      <c r="I20" s="300"/>
      <c r="J20" s="240" t="s">
        <v>124</v>
      </c>
      <c r="K20" s="85"/>
      <c r="L20" s="89"/>
      <c r="M20" s="89"/>
      <c r="N20" s="89"/>
      <c r="O20" s="88"/>
      <c r="P20" s="435"/>
      <c r="Q20" s="87"/>
      <c r="R20" s="437"/>
      <c r="S20" s="450"/>
      <c r="T20" s="451"/>
      <c r="U20" s="451"/>
      <c r="V20" s="451"/>
      <c r="W20" s="451"/>
      <c r="X20" s="107"/>
      <c r="Y20" s="90"/>
      <c r="Z20" s="242" t="s">
        <v>124</v>
      </c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151"/>
      <c r="AL20" s="134"/>
      <c r="AM20" s="88"/>
      <c r="AN20" s="135"/>
      <c r="AO20" s="87"/>
    </row>
    <row r="21" spans="1:41" s="13" customFormat="1" ht="14.1" customHeight="1">
      <c r="A21" s="658" t="s">
        <v>4</v>
      </c>
      <c r="B21" s="184"/>
      <c r="C21" s="173"/>
      <c r="D21" s="174"/>
      <c r="E21" s="54"/>
      <c r="F21" s="54"/>
      <c r="G21" s="88"/>
      <c r="H21" s="107"/>
      <c r="I21" s="90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17.7</v>
      </c>
      <c r="Q21" s="90"/>
      <c r="R21" s="184" t="s">
        <v>111</v>
      </c>
      <c r="S21" s="173" t="s">
        <v>112</v>
      </c>
      <c r="T21" s="174">
        <v>75</v>
      </c>
      <c r="U21" s="54"/>
      <c r="V21" s="54"/>
      <c r="W21" s="88">
        <f>T21/100</f>
        <v>0.75</v>
      </c>
      <c r="X21" s="107">
        <f>(T21*$D$2)/1000</f>
        <v>17.7</v>
      </c>
      <c r="Y21" s="90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17.7</v>
      </c>
      <c r="AG21" s="239"/>
      <c r="AH21" s="184" t="s">
        <v>111</v>
      </c>
      <c r="AI21" s="173" t="s">
        <v>112</v>
      </c>
      <c r="AJ21" s="174">
        <v>75</v>
      </c>
      <c r="AK21" s="54"/>
      <c r="AL21" s="54"/>
      <c r="AM21" s="88">
        <f>AJ21/100</f>
        <v>0.75</v>
      </c>
      <c r="AN21" s="107">
        <f>(AJ21*$D$2)/1000</f>
        <v>17.7</v>
      </c>
      <c r="AO21" s="90"/>
    </row>
    <row r="22" spans="1:41" s="13" customFormat="1" ht="14.1" customHeight="1">
      <c r="A22" s="659"/>
      <c r="B22" s="184"/>
      <c r="C22" s="645"/>
      <c r="D22" s="89"/>
      <c r="E22" s="89"/>
      <c r="F22" s="89"/>
      <c r="G22" s="88"/>
      <c r="H22" s="100"/>
      <c r="I22" s="87"/>
      <c r="J22" s="196" t="s">
        <v>117</v>
      </c>
      <c r="K22" s="645" t="s">
        <v>116</v>
      </c>
      <c r="L22" s="89"/>
      <c r="M22" s="89"/>
      <c r="N22" s="89"/>
      <c r="O22" s="88"/>
      <c r="P22" s="100"/>
      <c r="Q22" s="87"/>
      <c r="R22" s="184" t="s">
        <v>115</v>
      </c>
      <c r="S22" s="645" t="s">
        <v>116</v>
      </c>
      <c r="T22" s="89"/>
      <c r="U22" s="89"/>
      <c r="V22" s="89"/>
      <c r="W22" s="88"/>
      <c r="X22" s="100"/>
      <c r="Y22" s="87"/>
      <c r="Z22" s="184" t="s">
        <v>115</v>
      </c>
      <c r="AA22" s="645" t="s">
        <v>116</v>
      </c>
      <c r="AB22" s="89"/>
      <c r="AC22" s="89"/>
      <c r="AD22" s="89"/>
      <c r="AE22" s="88"/>
      <c r="AF22" s="100"/>
      <c r="AG22" s="87"/>
      <c r="AH22" s="184" t="s">
        <v>115</v>
      </c>
      <c r="AI22" s="645" t="s">
        <v>116</v>
      </c>
      <c r="AJ22" s="89"/>
      <c r="AK22" s="89"/>
      <c r="AL22" s="89"/>
      <c r="AM22" s="88"/>
      <c r="AN22" s="100"/>
      <c r="AO22" s="87"/>
    </row>
    <row r="23" spans="1:41" s="13" customFormat="1" ht="14.1" customHeight="1">
      <c r="A23" s="659"/>
      <c r="B23" s="184"/>
      <c r="C23" s="646"/>
      <c r="D23" s="89"/>
      <c r="E23" s="89"/>
      <c r="F23" s="54"/>
      <c r="G23" s="88"/>
      <c r="H23" s="100"/>
      <c r="I23" s="87"/>
      <c r="J23" s="196" t="s">
        <v>118</v>
      </c>
      <c r="K23" s="646"/>
      <c r="L23" s="174"/>
      <c r="M23" s="89"/>
      <c r="N23" s="54"/>
      <c r="O23" s="88"/>
      <c r="P23" s="100"/>
      <c r="Q23" s="87"/>
      <c r="R23" s="184" t="s">
        <v>118</v>
      </c>
      <c r="S23" s="646"/>
      <c r="T23" s="89"/>
      <c r="U23" s="89"/>
      <c r="V23" s="54"/>
      <c r="W23" s="88"/>
      <c r="X23" s="100"/>
      <c r="Y23" s="87"/>
      <c r="Z23" s="184" t="s">
        <v>118</v>
      </c>
      <c r="AA23" s="646"/>
      <c r="AB23" s="89"/>
      <c r="AC23" s="89"/>
      <c r="AD23" s="54"/>
      <c r="AE23" s="88"/>
      <c r="AF23" s="100"/>
      <c r="AG23" s="87"/>
      <c r="AH23" s="184" t="s">
        <v>118</v>
      </c>
      <c r="AI23" s="646"/>
      <c r="AJ23" s="89"/>
      <c r="AK23" s="89"/>
      <c r="AL23" s="54"/>
      <c r="AM23" s="88"/>
      <c r="AN23" s="100"/>
      <c r="AO23" s="87"/>
    </row>
    <row r="24" spans="1:41" s="13" customFormat="1" ht="14.1" customHeight="1">
      <c r="A24" s="660"/>
      <c r="B24" s="185"/>
      <c r="C24" s="646"/>
      <c r="D24" s="89"/>
      <c r="E24" s="89"/>
      <c r="F24" s="89"/>
      <c r="G24" s="88"/>
      <c r="H24" s="100"/>
      <c r="I24" s="87"/>
      <c r="J24" s="92" t="s">
        <v>119</v>
      </c>
      <c r="K24" s="646"/>
      <c r="L24" s="89"/>
      <c r="M24" s="89"/>
      <c r="N24" s="89"/>
      <c r="O24" s="88"/>
      <c r="P24" s="100"/>
      <c r="Q24" s="87"/>
      <c r="R24" s="185" t="s">
        <v>119</v>
      </c>
      <c r="S24" s="646"/>
      <c r="T24" s="89"/>
      <c r="U24" s="89"/>
      <c r="V24" s="89"/>
      <c r="W24" s="88"/>
      <c r="X24" s="100"/>
      <c r="Y24" s="87"/>
      <c r="Z24" s="185" t="s">
        <v>119</v>
      </c>
      <c r="AA24" s="646"/>
      <c r="AB24" s="89"/>
      <c r="AC24" s="89"/>
      <c r="AD24" s="89"/>
      <c r="AE24" s="88"/>
      <c r="AF24" s="100"/>
      <c r="AG24" s="87"/>
      <c r="AH24" s="185" t="s">
        <v>119</v>
      </c>
      <c r="AI24" s="646"/>
      <c r="AJ24" s="89"/>
      <c r="AK24" s="89"/>
      <c r="AL24" s="89"/>
      <c r="AM24" s="88"/>
      <c r="AN24" s="100"/>
      <c r="AO24" s="87"/>
    </row>
    <row r="25" spans="1:41" s="13" customFormat="1" ht="14.1" customHeight="1">
      <c r="A25" s="658" t="s">
        <v>0</v>
      </c>
      <c r="B25" s="230"/>
      <c r="C25" s="260"/>
      <c r="D25" s="71"/>
      <c r="E25" s="261"/>
      <c r="F25" s="88"/>
      <c r="G25" s="88"/>
      <c r="H25" s="135"/>
      <c r="I25" s="87"/>
      <c r="J25" s="230" t="s">
        <v>154</v>
      </c>
      <c r="K25" s="260" t="s">
        <v>184</v>
      </c>
      <c r="L25" s="71">
        <v>40</v>
      </c>
      <c r="M25" s="261"/>
      <c r="N25" s="88"/>
      <c r="O25" s="88">
        <f>L25/100</f>
        <v>0.4</v>
      </c>
      <c r="P25" s="135">
        <f>(L25*$D$2)/1000</f>
        <v>9.44</v>
      </c>
      <c r="Q25" s="87"/>
      <c r="R25" s="69" t="s">
        <v>591</v>
      </c>
      <c r="S25" s="534" t="s">
        <v>592</v>
      </c>
      <c r="T25" s="68">
        <v>40</v>
      </c>
      <c r="U25" s="71"/>
      <c r="V25" s="71"/>
      <c r="W25" s="142">
        <f>T25/100</f>
        <v>0.4</v>
      </c>
      <c r="X25" s="238">
        <f>(T25*$D$2)/1000</f>
        <v>9.44</v>
      </c>
      <c r="Y25" s="94"/>
      <c r="Z25" s="83" t="s">
        <v>287</v>
      </c>
      <c r="AA25" s="63" t="s">
        <v>466</v>
      </c>
      <c r="AB25" s="174">
        <v>2.5</v>
      </c>
      <c r="AC25" s="54"/>
      <c r="AD25" s="54"/>
      <c r="AE25" s="88">
        <f>AB25/100</f>
        <v>2.5000000000000001E-2</v>
      </c>
      <c r="AF25" s="107">
        <f>(AB25*$D$2)/1000</f>
        <v>0.59</v>
      </c>
      <c r="AG25" s="66"/>
      <c r="AH25" s="262" t="s">
        <v>249</v>
      </c>
      <c r="AI25" s="19" t="s">
        <v>536</v>
      </c>
      <c r="AJ25" s="71">
        <v>20</v>
      </c>
      <c r="AK25" s="261">
        <f>AJ25/25</f>
        <v>0.8</v>
      </c>
      <c r="AL25" s="88"/>
      <c r="AM25" s="88"/>
      <c r="AN25" s="135">
        <f>(AJ25*$D$2)/1000</f>
        <v>4.72</v>
      </c>
      <c r="AO25" s="87"/>
    </row>
    <row r="26" spans="1:41" s="13" customFormat="1" ht="14.1" customHeight="1">
      <c r="A26" s="659"/>
      <c r="B26" s="231"/>
      <c r="C26" s="19"/>
      <c r="D26" s="71"/>
      <c r="E26" s="145"/>
      <c r="F26" s="213"/>
      <c r="G26" s="88"/>
      <c r="H26" s="135"/>
      <c r="I26" s="94"/>
      <c r="J26" s="231" t="s">
        <v>153</v>
      </c>
      <c r="K26" s="19" t="s">
        <v>185</v>
      </c>
      <c r="L26" s="71">
        <v>10</v>
      </c>
      <c r="M26" s="145"/>
      <c r="N26" s="213">
        <f>L26/35</f>
        <v>0.2857142857142857</v>
      </c>
      <c r="O26" s="88"/>
      <c r="P26" s="135">
        <f>(L26*$D$2)/1000</f>
        <v>2.36</v>
      </c>
      <c r="Q26" s="94"/>
      <c r="R26" s="70" t="s">
        <v>198</v>
      </c>
      <c r="S26" s="85" t="s">
        <v>593</v>
      </c>
      <c r="T26" s="68">
        <v>5</v>
      </c>
      <c r="U26" s="91"/>
      <c r="V26" s="89">
        <f>T26*0.7/40</f>
        <v>8.7499999999999994E-2</v>
      </c>
      <c r="W26" s="91"/>
      <c r="X26" s="238">
        <f>(T26*$D$2)/1000</f>
        <v>1.18</v>
      </c>
      <c r="Y26" s="94"/>
      <c r="Z26" s="81" t="s">
        <v>119</v>
      </c>
      <c r="AA26" s="63" t="s">
        <v>147</v>
      </c>
      <c r="AB26" s="68">
        <v>12</v>
      </c>
      <c r="AC26" s="91"/>
      <c r="AD26" s="89">
        <f>AB26/55</f>
        <v>0.21818181818181817</v>
      </c>
      <c r="AE26" s="91"/>
      <c r="AF26" s="107">
        <f>(AB26*$D$2)/1000</f>
        <v>2.8319999999999999</v>
      </c>
      <c r="AG26" s="78"/>
      <c r="AH26" s="262" t="s">
        <v>196</v>
      </c>
      <c r="AI26" s="19"/>
      <c r="AJ26" s="71"/>
      <c r="AK26" s="145"/>
      <c r="AL26" s="213"/>
      <c r="AM26" s="88"/>
      <c r="AN26" s="135"/>
      <c r="AO26" s="94"/>
    </row>
    <row r="27" spans="1:41" s="13" customFormat="1" ht="14.1" customHeight="1">
      <c r="A27" s="659"/>
      <c r="B27" s="231"/>
      <c r="C27" s="260"/>
      <c r="D27" s="71"/>
      <c r="E27" s="261"/>
      <c r="F27" s="88"/>
      <c r="G27" s="88"/>
      <c r="H27" s="135"/>
      <c r="I27" s="87"/>
      <c r="J27" s="231" t="s">
        <v>127</v>
      </c>
      <c r="K27" s="260"/>
      <c r="L27" s="71"/>
      <c r="M27" s="261"/>
      <c r="N27" s="88"/>
      <c r="O27" s="88"/>
      <c r="P27" s="135"/>
      <c r="Q27" s="87"/>
      <c r="R27" s="70" t="s">
        <v>238</v>
      </c>
      <c r="S27" s="85" t="s">
        <v>594</v>
      </c>
      <c r="T27" s="68">
        <v>10</v>
      </c>
      <c r="U27" s="71"/>
      <c r="V27" s="71">
        <f>T27/55</f>
        <v>0.18181818181818182</v>
      </c>
      <c r="W27" s="71"/>
      <c r="X27" s="238">
        <f>(T27*$D$2)/1000</f>
        <v>2.36</v>
      </c>
      <c r="Y27" s="87"/>
      <c r="Z27" s="81" t="s">
        <v>148</v>
      </c>
      <c r="AA27" s="63"/>
      <c r="AB27" s="68"/>
      <c r="AC27" s="161"/>
      <c r="AD27" s="68"/>
      <c r="AE27" s="88"/>
      <c r="AF27" s="26"/>
      <c r="AG27" s="78"/>
      <c r="AH27" s="262" t="s">
        <v>123</v>
      </c>
      <c r="AI27" s="260"/>
      <c r="AJ27" s="71"/>
      <c r="AK27" s="261"/>
      <c r="AL27" s="88"/>
      <c r="AM27" s="88"/>
      <c r="AN27" s="135"/>
      <c r="AO27" s="87"/>
    </row>
    <row r="28" spans="1:41" s="13" customFormat="1" ht="14.1" customHeight="1">
      <c r="A28" s="659"/>
      <c r="B28" s="262"/>
      <c r="C28" s="19"/>
      <c r="D28" s="88"/>
      <c r="E28" s="54"/>
      <c r="F28" s="145"/>
      <c r="G28" s="145"/>
      <c r="H28" s="135"/>
      <c r="I28" s="87"/>
      <c r="J28" s="262" t="s">
        <v>174</v>
      </c>
      <c r="K28" s="19"/>
      <c r="L28" s="88"/>
      <c r="M28" s="54"/>
      <c r="N28" s="145"/>
      <c r="O28" s="145"/>
      <c r="P28" s="135"/>
      <c r="Q28" s="87"/>
      <c r="R28" s="70" t="s">
        <v>239</v>
      </c>
      <c r="S28" s="19" t="s">
        <v>595</v>
      </c>
      <c r="T28" s="68">
        <v>1</v>
      </c>
      <c r="U28" s="68"/>
      <c r="V28" s="68"/>
      <c r="W28" s="71"/>
      <c r="X28" s="238">
        <f>(T28*$D$2)/1000</f>
        <v>0.23599999999999999</v>
      </c>
      <c r="Y28" s="139"/>
      <c r="Z28" s="70" t="s">
        <v>125</v>
      </c>
      <c r="AA28" s="63"/>
      <c r="AB28" s="68"/>
      <c r="AC28" s="161"/>
      <c r="AD28" s="68"/>
      <c r="AE28" s="68"/>
      <c r="AF28" s="79"/>
      <c r="AG28" s="66"/>
      <c r="AH28" s="103" t="s">
        <v>72</v>
      </c>
      <c r="AI28" s="19"/>
      <c r="AJ28" s="71"/>
      <c r="AK28" s="54"/>
      <c r="AL28" s="88"/>
      <c r="AM28" s="88"/>
      <c r="AN28" s="263"/>
      <c r="AO28" s="87"/>
    </row>
    <row r="29" spans="1:41" s="13" customFormat="1" ht="14.1" customHeight="1">
      <c r="A29" s="659"/>
      <c r="B29" s="262"/>
      <c r="C29" s="19"/>
      <c r="D29" s="88"/>
      <c r="E29" s="275"/>
      <c r="F29" s="275"/>
      <c r="G29" s="71"/>
      <c r="H29" s="79"/>
      <c r="I29" s="139"/>
      <c r="J29" s="262" t="s">
        <v>123</v>
      </c>
      <c r="K29" s="19"/>
      <c r="L29" s="88"/>
      <c r="M29" s="275"/>
      <c r="N29" s="275"/>
      <c r="O29" s="71"/>
      <c r="P29" s="79"/>
      <c r="Q29" s="139"/>
      <c r="R29" s="70" t="s">
        <v>0</v>
      </c>
      <c r="S29" s="63"/>
      <c r="T29" s="68"/>
      <c r="U29" s="68"/>
      <c r="V29" s="68"/>
      <c r="W29" s="68"/>
      <c r="X29" s="127"/>
      <c r="Y29" s="66"/>
      <c r="Z29" s="70" t="s">
        <v>123</v>
      </c>
      <c r="AA29" s="63"/>
      <c r="AB29" s="68"/>
      <c r="AC29" s="162"/>
      <c r="AD29" s="68"/>
      <c r="AE29" s="15"/>
      <c r="AF29" s="163"/>
      <c r="AG29" s="66"/>
      <c r="AI29" s="19"/>
      <c r="AJ29" s="71"/>
      <c r="AK29" s="264"/>
      <c r="AL29" s="264"/>
      <c r="AM29" s="264"/>
      <c r="AN29" s="265"/>
      <c r="AO29" s="139"/>
    </row>
    <row r="30" spans="1:41" s="13" customFormat="1" ht="14.1" customHeight="1">
      <c r="A30" s="659"/>
      <c r="B30" s="197"/>
      <c r="C30" s="55"/>
      <c r="D30" s="136"/>
      <c r="E30" s="147"/>
      <c r="F30" s="147"/>
      <c r="G30" s="141"/>
      <c r="H30" s="79"/>
      <c r="I30" s="78"/>
      <c r="J30" s="103" t="s">
        <v>72</v>
      </c>
      <c r="K30" s="63"/>
      <c r="L30" s="68"/>
      <c r="M30" s="162"/>
      <c r="N30" s="68"/>
      <c r="O30" s="15"/>
      <c r="P30" s="163"/>
      <c r="Q30" s="66"/>
      <c r="R30" s="103" t="s">
        <v>72</v>
      </c>
      <c r="S30" s="63"/>
      <c r="T30" s="68"/>
      <c r="U30" s="62"/>
      <c r="V30" s="68"/>
      <c r="W30" s="68"/>
      <c r="X30" s="79"/>
      <c r="Y30" s="66"/>
      <c r="Z30" s="103" t="s">
        <v>72</v>
      </c>
      <c r="AA30" s="19"/>
      <c r="AB30" s="89"/>
      <c r="AC30" s="68"/>
      <c r="AD30" s="68"/>
      <c r="AE30" s="88"/>
      <c r="AF30" s="107"/>
      <c r="AG30" s="66"/>
      <c r="AH30" s="103"/>
      <c r="AI30" s="56"/>
      <c r="AJ30" s="57"/>
      <c r="AK30" s="59"/>
      <c r="AL30" s="59"/>
      <c r="AM30" s="59"/>
      <c r="AN30" s="61"/>
      <c r="AO30" s="66"/>
    </row>
    <row r="31" spans="1:41" s="13" customFormat="1" ht="14.1" customHeight="1">
      <c r="A31" s="660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23"/>
      <c r="N31" s="23"/>
      <c r="O31" s="71"/>
      <c r="P31" s="111"/>
      <c r="Q31" s="112"/>
      <c r="R31" s="103"/>
      <c r="S31" s="342"/>
      <c r="T31" s="342"/>
      <c r="U31" s="23"/>
      <c r="V31" s="23"/>
      <c r="W31" s="23"/>
      <c r="X31" s="25"/>
      <c r="Y31" s="112"/>
      <c r="Z31" s="103"/>
      <c r="AA31" s="342" t="s">
        <v>105</v>
      </c>
      <c r="AB31" s="342">
        <v>1</v>
      </c>
      <c r="AC31" s="23"/>
      <c r="AD31" s="23"/>
      <c r="AE31" s="71"/>
      <c r="AF31" s="111"/>
      <c r="AG31" s="112"/>
      <c r="AI31" s="330" t="s">
        <v>486</v>
      </c>
      <c r="AJ31" s="295">
        <v>1</v>
      </c>
      <c r="AK31" s="59"/>
      <c r="AL31" s="59"/>
      <c r="AM31" s="59"/>
      <c r="AN31" s="159"/>
      <c r="AO31" s="112"/>
    </row>
    <row r="32" spans="1:41" s="13" customFormat="1" ht="14.1" customHeight="1">
      <c r="A32" s="247"/>
      <c r="B32" s="73"/>
      <c r="C32" s="113" t="s">
        <v>61</v>
      </c>
      <c r="D32" s="114"/>
      <c r="E32" s="115"/>
      <c r="F32" s="115"/>
      <c r="G32" s="115"/>
      <c r="H32" s="547" t="s">
        <v>608</v>
      </c>
      <c r="I32" s="547" t="s">
        <v>609</v>
      </c>
      <c r="J32" s="73"/>
      <c r="K32" s="113" t="s">
        <v>56</v>
      </c>
      <c r="L32" s="125"/>
      <c r="M32" s="115"/>
      <c r="N32" s="115"/>
      <c r="O32" s="115"/>
      <c r="P32" s="547" t="s">
        <v>608</v>
      </c>
      <c r="Q32" s="547" t="s">
        <v>609</v>
      </c>
      <c r="R32" s="122"/>
      <c r="S32" s="113" t="s">
        <v>56</v>
      </c>
      <c r="T32" s="114"/>
      <c r="U32" s="115"/>
      <c r="V32" s="115"/>
      <c r="W32" s="115"/>
      <c r="X32" s="547" t="s">
        <v>608</v>
      </c>
      <c r="Y32" s="547" t="s">
        <v>609</v>
      </c>
      <c r="Z32" s="21"/>
      <c r="AA32" s="113" t="s">
        <v>56</v>
      </c>
      <c r="AB32" s="114"/>
      <c r="AC32" s="115"/>
      <c r="AD32" s="115"/>
      <c r="AE32" s="115"/>
      <c r="AF32" s="547" t="s">
        <v>608</v>
      </c>
      <c r="AG32" s="547" t="s">
        <v>609</v>
      </c>
      <c r="AH32" s="21"/>
      <c r="AI32" s="232" t="s">
        <v>56</v>
      </c>
      <c r="AJ32" s="159"/>
      <c r="AK32" s="233"/>
      <c r="AL32" s="233"/>
      <c r="AM32" s="233"/>
      <c r="AN32" s="547" t="s">
        <v>608</v>
      </c>
      <c r="AO32" s="547" t="s">
        <v>609</v>
      </c>
    </row>
    <row r="33" spans="1:41" s="13" customFormat="1" ht="14.1" customHeight="1">
      <c r="A33" s="653"/>
      <c r="B33" s="656" t="s">
        <v>62</v>
      </c>
      <c r="C33" s="36" t="s">
        <v>67</v>
      </c>
      <c r="D33" s="95"/>
      <c r="E33" s="116"/>
      <c r="F33" s="116"/>
      <c r="G33" s="116"/>
      <c r="H33" s="44">
        <v>0</v>
      </c>
      <c r="I33" s="45">
        <f>SUM(E5:E31)</f>
        <v>0</v>
      </c>
      <c r="J33" s="656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</v>
      </c>
      <c r="R33" s="647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5.1264705882352937</v>
      </c>
      <c r="Z33" s="647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</v>
      </c>
      <c r="AH33" s="647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4.95</v>
      </c>
    </row>
    <row r="34" spans="1:41" s="17" customFormat="1" ht="14.1" customHeight="1">
      <c r="A34" s="654"/>
      <c r="B34" s="656"/>
      <c r="C34" s="37" t="s">
        <v>68</v>
      </c>
      <c r="D34" s="96"/>
      <c r="E34" s="116"/>
      <c r="F34" s="116"/>
      <c r="G34" s="116"/>
      <c r="H34" s="45">
        <v>0</v>
      </c>
      <c r="I34" s="45">
        <f>SUM(F5:F31)</f>
        <v>0</v>
      </c>
      <c r="J34" s="656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2.5142857142857142</v>
      </c>
      <c r="R34" s="647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2.2693181818181816</v>
      </c>
      <c r="Z34" s="647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2.2753246753246752</v>
      </c>
      <c r="AH34" s="647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2.7657142857142851</v>
      </c>
    </row>
    <row r="35" spans="1:41" s="17" customFormat="1" ht="14.1" customHeight="1">
      <c r="A35" s="654"/>
      <c r="B35" s="656"/>
      <c r="C35" s="38" t="s">
        <v>63</v>
      </c>
      <c r="D35" s="97"/>
      <c r="E35" s="95"/>
      <c r="F35" s="95"/>
      <c r="G35" s="95"/>
      <c r="H35" s="45">
        <f>I35</f>
        <v>0</v>
      </c>
      <c r="I35" s="45">
        <f>SUM(G7:G31)</f>
        <v>0</v>
      </c>
      <c r="J35" s="656"/>
      <c r="K35" s="38" t="s">
        <v>58</v>
      </c>
      <c r="L35" s="46"/>
      <c r="M35" s="44"/>
      <c r="N35" s="44"/>
      <c r="O35" s="44"/>
      <c r="P35" s="45">
        <f>Q35</f>
        <v>1.6549999999999998</v>
      </c>
      <c r="Q35" s="45">
        <f>SUM(O7:O31)</f>
        <v>1.6549999999999998</v>
      </c>
      <c r="R35" s="647"/>
      <c r="S35" s="38" t="s">
        <v>58</v>
      </c>
      <c r="T35" s="46"/>
      <c r="U35" s="44"/>
      <c r="V35" s="44"/>
      <c r="W35" s="44"/>
      <c r="X35" s="45">
        <f>Y35</f>
        <v>1.35</v>
      </c>
      <c r="Y35" s="45">
        <f>SUM(W7:W31)</f>
        <v>1.35</v>
      </c>
      <c r="Z35" s="647"/>
      <c r="AA35" s="38" t="s">
        <v>58</v>
      </c>
      <c r="AB35" s="46"/>
      <c r="AC35" s="44"/>
      <c r="AD35" s="44"/>
      <c r="AE35" s="44"/>
      <c r="AF35" s="45">
        <f>AG35</f>
        <v>1.7250000000000001</v>
      </c>
      <c r="AG35" s="45">
        <f>SUM(AE7:AE31)</f>
        <v>1.7250000000000001</v>
      </c>
      <c r="AH35" s="647"/>
      <c r="AI35" s="38" t="s">
        <v>58</v>
      </c>
      <c r="AJ35" s="46"/>
      <c r="AK35" s="44"/>
      <c r="AL35" s="44"/>
      <c r="AM35" s="44"/>
      <c r="AN35" s="45">
        <f>AO35</f>
        <v>1.3</v>
      </c>
      <c r="AO35" s="45">
        <f>SUM(AM7:AM31)</f>
        <v>1.3</v>
      </c>
    </row>
    <row r="36" spans="1:41" s="13" customFormat="1" ht="14.1" customHeight="1">
      <c r="A36" s="654"/>
      <c r="B36" s="656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656"/>
      <c r="K36" s="38" t="s">
        <v>137</v>
      </c>
      <c r="L36" s="46"/>
      <c r="M36" s="45"/>
      <c r="N36" s="45"/>
      <c r="O36" s="45"/>
      <c r="P36" s="45">
        <f>Q36</f>
        <v>0</v>
      </c>
      <c r="Q36" s="45">
        <v>0</v>
      </c>
      <c r="R36" s="647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647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647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654"/>
      <c r="B37" s="656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656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647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647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647"/>
      <c r="AI37" s="36" t="s">
        <v>66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654"/>
      <c r="B38" s="656"/>
      <c r="C38" s="36" t="s">
        <v>120</v>
      </c>
      <c r="D38" s="97"/>
      <c r="E38" s="97"/>
      <c r="F38" s="97"/>
      <c r="G38" s="97"/>
      <c r="H38" s="45">
        <v>0</v>
      </c>
      <c r="I38" s="45">
        <v>0</v>
      </c>
      <c r="J38" s="656"/>
      <c r="K38" s="36" t="s">
        <v>120</v>
      </c>
      <c r="L38" s="46"/>
      <c r="M38" s="46"/>
      <c r="N38" s="46"/>
      <c r="O38" s="46"/>
      <c r="P38" s="45">
        <v>2.5</v>
      </c>
      <c r="Q38" s="45">
        <v>2.5</v>
      </c>
      <c r="R38" s="647"/>
      <c r="S38" s="36" t="s">
        <v>120</v>
      </c>
      <c r="T38" s="46"/>
      <c r="U38" s="46"/>
      <c r="V38" s="46"/>
      <c r="W38" s="46"/>
      <c r="X38" s="45">
        <v>2.5</v>
      </c>
      <c r="Y38" s="45">
        <v>2.5</v>
      </c>
      <c r="Z38" s="647"/>
      <c r="AA38" s="36" t="s">
        <v>120</v>
      </c>
      <c r="AB38" s="46"/>
      <c r="AC38" s="46"/>
      <c r="AD38" s="46"/>
      <c r="AE38" s="46"/>
      <c r="AF38" s="45">
        <v>2.5</v>
      </c>
      <c r="AG38" s="45">
        <v>2.5</v>
      </c>
      <c r="AH38" s="647"/>
      <c r="AI38" s="36" t="s">
        <v>120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655"/>
      <c r="B39" s="657"/>
      <c r="C39" s="38" t="s">
        <v>65</v>
      </c>
      <c r="D39" s="97"/>
      <c r="E39" s="97"/>
      <c r="F39" s="97"/>
      <c r="G39" s="97"/>
      <c r="H39" s="47">
        <f>(H33*70)+(H34*75)+(H35*25)+(H36*60)+(H37*150)+(H38*45)</f>
        <v>0</v>
      </c>
      <c r="I39" s="47">
        <f>(I33*70)+(I34*75)+(I35*25)+(I36*60)+(I37*150)+(I38*45)</f>
        <v>0</v>
      </c>
      <c r="J39" s="657"/>
      <c r="K39" s="38" t="s">
        <v>38</v>
      </c>
      <c r="L39" s="46"/>
      <c r="M39" s="46"/>
      <c r="N39" s="46"/>
      <c r="O39" s="46"/>
      <c r="P39" s="47">
        <f>(P33*70)+(P34*75)+(P35*25)+(P36*60)+(P37*150)+(P38*45)</f>
        <v>618.875</v>
      </c>
      <c r="Q39" s="47">
        <f>(Q33*70)+(Q34*75)+(Q35*25)+(Q36*60)+(Q37*150)+(Q38*45)</f>
        <v>692.44642857142856</v>
      </c>
      <c r="R39" s="648"/>
      <c r="S39" s="38" t="s">
        <v>38</v>
      </c>
      <c r="T39" s="46"/>
      <c r="U39" s="46"/>
      <c r="V39" s="46"/>
      <c r="W39" s="46"/>
      <c r="X39" s="47">
        <f>(X33*70)+(X34*75)+(X35*25)+(X36*60)+(X37*150)+(X38*45)</f>
        <v>611.25</v>
      </c>
      <c r="Y39" s="47">
        <f>(Y33*70)+(Y34*75)+(Y35*25)+(Y36*60)+(Y37*150)+(Y38*45)</f>
        <v>675.30180481283423</v>
      </c>
      <c r="Z39" s="648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680.625</v>
      </c>
      <c r="AG39" s="47">
        <f>(AG33*70)+(AG34*75)+(AG35*25)+(AG36*60)+(AG37*150)+(AG38*45)</f>
        <v>736.27435064935071</v>
      </c>
      <c r="AH39" s="648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610</v>
      </c>
      <c r="AO39" s="47">
        <f>(AO33*70)+(AO34*75)+(AO35*25)+(AO36*60)+(AO37*150)+(AO38*45)</f>
        <v>698.92857142857133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640" t="s">
        <v>109</v>
      </c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R42" s="13"/>
      <c r="S42" s="13"/>
      <c r="Z42" s="13"/>
      <c r="AA42" s="42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A33:A39"/>
    <mergeCell ref="B33:B39"/>
    <mergeCell ref="AA22:AA24"/>
    <mergeCell ref="S22:S24"/>
    <mergeCell ref="K22:K24"/>
    <mergeCell ref="A25:A31"/>
    <mergeCell ref="J33:J39"/>
    <mergeCell ref="R33:R39"/>
    <mergeCell ref="A21:A24"/>
    <mergeCell ref="C22:C24"/>
    <mergeCell ref="A5:A7"/>
    <mergeCell ref="A8:A14"/>
    <mergeCell ref="A15:A20"/>
    <mergeCell ref="D2:E2"/>
    <mergeCell ref="A3:A4"/>
    <mergeCell ref="C42:O42"/>
    <mergeCell ref="D1:J1"/>
    <mergeCell ref="K2:AO2"/>
    <mergeCell ref="AA3:AB3"/>
    <mergeCell ref="AI3:AJ3"/>
    <mergeCell ref="AI22:AI24"/>
    <mergeCell ref="Z33:Z39"/>
    <mergeCell ref="AH33:AH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517"/>
  <sheetViews>
    <sheetView workbookViewId="0">
      <selection activeCell="D2" sqref="D2:E2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0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2.37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6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0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8"/>
      <c r="C1" s="8"/>
      <c r="D1" s="641" t="s">
        <v>18</v>
      </c>
      <c r="E1" s="641"/>
      <c r="F1" s="641"/>
      <c r="G1" s="641"/>
      <c r="H1" s="641"/>
      <c r="I1" s="641"/>
      <c r="J1" s="641"/>
      <c r="K1" s="5" t="s">
        <v>610</v>
      </c>
      <c r="L1" t="s">
        <v>407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9" ht="14.1" customHeight="1">
      <c r="A2" s="2" t="s">
        <v>14</v>
      </c>
      <c r="B2" s="1" t="s">
        <v>30</v>
      </c>
      <c r="C2" s="4" t="s">
        <v>1</v>
      </c>
      <c r="D2" s="651">
        <v>236</v>
      </c>
      <c r="E2" s="651"/>
      <c r="F2" s="27"/>
      <c r="G2" s="27"/>
      <c r="H2" s="27"/>
      <c r="I2" s="27"/>
      <c r="J2" s="28"/>
      <c r="K2" s="642" t="s">
        <v>487</v>
      </c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</row>
    <row r="3" spans="1:49" s="13" customFormat="1" ht="14.1" customHeight="1">
      <c r="A3" s="652" t="s">
        <v>6</v>
      </c>
      <c r="B3" s="14"/>
      <c r="C3" s="644">
        <v>45206</v>
      </c>
      <c r="D3" s="644"/>
      <c r="E3" s="18"/>
      <c r="F3" s="18"/>
      <c r="G3" s="18"/>
      <c r="H3" s="26"/>
      <c r="I3" s="14" t="s">
        <v>43</v>
      </c>
      <c r="J3" s="14"/>
      <c r="K3" s="644">
        <f>C3+1</f>
        <v>45207</v>
      </c>
      <c r="L3" s="644"/>
      <c r="M3" s="18"/>
      <c r="N3" s="18"/>
      <c r="O3" s="18"/>
      <c r="P3" s="26"/>
      <c r="Q3" s="14" t="s">
        <v>39</v>
      </c>
      <c r="R3" s="120"/>
      <c r="S3" s="644">
        <f>C3+2</f>
        <v>45208</v>
      </c>
      <c r="T3" s="644"/>
      <c r="U3" s="18"/>
      <c r="V3" s="18"/>
      <c r="W3" s="18"/>
      <c r="X3" s="26"/>
      <c r="Y3" s="14" t="s">
        <v>40</v>
      </c>
      <c r="Z3" s="120"/>
      <c r="AA3" s="644">
        <f>C3+3</f>
        <v>45209</v>
      </c>
      <c r="AB3" s="644"/>
      <c r="AC3" s="18"/>
      <c r="AD3" s="18"/>
      <c r="AE3" s="18"/>
      <c r="AF3" s="26"/>
      <c r="AG3" s="14" t="s">
        <v>41</v>
      </c>
      <c r="AH3" s="120"/>
      <c r="AI3" s="644">
        <f>C3+4</f>
        <v>45210</v>
      </c>
      <c r="AJ3" s="644"/>
      <c r="AK3" s="18"/>
      <c r="AL3" s="18"/>
      <c r="AM3" s="18"/>
      <c r="AN3" s="26"/>
      <c r="AO3" s="14" t="s">
        <v>42</v>
      </c>
    </row>
    <row r="4" spans="1:49" s="13" customFormat="1" ht="14.1" customHeight="1">
      <c r="A4" s="652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11</v>
      </c>
      <c r="K4" s="14" t="s">
        <v>12</v>
      </c>
      <c r="L4" s="314" t="s">
        <v>15</v>
      </c>
      <c r="M4" s="314" t="s">
        <v>32</v>
      </c>
      <c r="N4" s="314" t="s">
        <v>33</v>
      </c>
      <c r="O4" s="314" t="s">
        <v>36</v>
      </c>
      <c r="P4" s="315" t="s">
        <v>31</v>
      </c>
      <c r="Q4" s="3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650" t="s">
        <v>13</v>
      </c>
      <c r="B5" s="74" t="s">
        <v>287</v>
      </c>
      <c r="C5" s="117" t="s">
        <v>97</v>
      </c>
      <c r="D5" s="118">
        <v>95</v>
      </c>
      <c r="E5" s="15">
        <f>D5/20</f>
        <v>4.75</v>
      </c>
      <c r="F5" s="445"/>
      <c r="G5" s="445"/>
      <c r="H5" s="238">
        <f>(D5*$D$2)/1000</f>
        <v>22.42</v>
      </c>
      <c r="I5" s="446"/>
      <c r="J5" s="74" t="s">
        <v>96</v>
      </c>
      <c r="K5" s="444" t="s">
        <v>97</v>
      </c>
      <c r="L5" s="118">
        <v>70</v>
      </c>
      <c r="M5" s="68">
        <f>L5/20</f>
        <v>3.5</v>
      </c>
      <c r="N5" s="14"/>
      <c r="O5" s="14"/>
      <c r="P5" s="107">
        <f>(L5*$D$2)/1000</f>
        <v>16.52</v>
      </c>
      <c r="Q5" s="66"/>
      <c r="R5" s="309" t="s">
        <v>214</v>
      </c>
      <c r="S5" s="426" t="s">
        <v>215</v>
      </c>
      <c r="T5" s="234">
        <v>65</v>
      </c>
      <c r="U5" s="530">
        <f>T5/20</f>
        <v>3.25</v>
      </c>
      <c r="V5" s="62"/>
      <c r="W5" s="62"/>
      <c r="X5" s="427">
        <f>(T5*$D$2)/1000</f>
        <v>15.34</v>
      </c>
      <c r="Y5" s="130"/>
      <c r="Z5" s="664" t="s">
        <v>448</v>
      </c>
      <c r="AA5" s="665"/>
      <c r="AB5" s="665"/>
      <c r="AC5" s="665"/>
      <c r="AD5" s="665"/>
      <c r="AE5" s="665"/>
      <c r="AF5" s="665"/>
      <c r="AG5" s="666"/>
      <c r="AH5" s="74" t="s">
        <v>295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18.88</v>
      </c>
      <c r="AO5" s="66"/>
    </row>
    <row r="6" spans="1:49" s="13" customFormat="1" ht="14.1" customHeight="1">
      <c r="A6" s="650"/>
      <c r="B6" s="67" t="s">
        <v>78</v>
      </c>
      <c r="C6" s="76" t="s">
        <v>602</v>
      </c>
      <c r="D6" s="77">
        <v>1</v>
      </c>
      <c r="E6" s="68"/>
      <c r="F6" s="68"/>
      <c r="G6" s="71"/>
      <c r="H6" s="111"/>
      <c r="I6" s="131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2.36</v>
      </c>
      <c r="Q6" s="111"/>
      <c r="R6" s="310" t="s">
        <v>181</v>
      </c>
      <c r="S6" s="428"/>
      <c r="T6" s="429"/>
      <c r="U6" s="68"/>
      <c r="V6" s="68"/>
      <c r="W6" s="71"/>
      <c r="X6" s="111"/>
      <c r="Y6" s="131"/>
      <c r="Z6" s="667"/>
      <c r="AA6" s="668"/>
      <c r="AB6" s="668"/>
      <c r="AC6" s="668"/>
      <c r="AD6" s="668"/>
      <c r="AE6" s="668"/>
      <c r="AF6" s="668"/>
      <c r="AG6" s="669"/>
      <c r="AH6" s="67" t="s">
        <v>296</v>
      </c>
      <c r="AI6" s="76" t="s">
        <v>297</v>
      </c>
      <c r="AJ6" s="77">
        <v>20</v>
      </c>
      <c r="AK6" s="68">
        <f>AJ6/20</f>
        <v>1</v>
      </c>
      <c r="AL6" s="68"/>
      <c r="AM6" s="71"/>
      <c r="AN6" s="107">
        <f>(AJ6*$D$2)/1000</f>
        <v>4.72</v>
      </c>
      <c r="AO6" s="131"/>
    </row>
    <row r="7" spans="1:49" s="13" customFormat="1" ht="14.1" customHeight="1">
      <c r="A7" s="650"/>
      <c r="B7" s="20" t="s">
        <v>100</v>
      </c>
      <c r="C7" s="6"/>
      <c r="D7" s="14"/>
      <c r="E7" s="14"/>
      <c r="F7" s="14"/>
      <c r="G7" s="14"/>
      <c r="H7" s="66"/>
      <c r="I7" s="131"/>
      <c r="J7" s="20" t="s">
        <v>100</v>
      </c>
      <c r="K7" s="6"/>
      <c r="L7" s="14"/>
      <c r="M7" s="14"/>
      <c r="N7" s="14"/>
      <c r="O7" s="14"/>
      <c r="P7" s="26"/>
      <c r="Q7" s="111"/>
      <c r="R7" s="311" t="s">
        <v>216</v>
      </c>
      <c r="S7" s="430"/>
      <c r="T7" s="24"/>
      <c r="U7" s="62"/>
      <c r="V7" s="62"/>
      <c r="W7" s="62"/>
      <c r="X7" s="66"/>
      <c r="Y7" s="131"/>
      <c r="Z7" s="667"/>
      <c r="AA7" s="668"/>
      <c r="AB7" s="668"/>
      <c r="AC7" s="668"/>
      <c r="AD7" s="668"/>
      <c r="AE7" s="668"/>
      <c r="AF7" s="668"/>
      <c r="AG7" s="669"/>
      <c r="AH7" s="20" t="s">
        <v>100</v>
      </c>
      <c r="AI7" s="6"/>
      <c r="AJ7" s="24"/>
      <c r="AK7" s="14"/>
      <c r="AL7" s="14"/>
      <c r="AM7" s="14"/>
      <c r="AN7" s="66"/>
      <c r="AO7" s="131"/>
    </row>
    <row r="8" spans="1:49" s="13" customFormat="1" ht="14.1" customHeight="1">
      <c r="A8" s="650" t="s">
        <v>2</v>
      </c>
      <c r="B8" s="50" t="s">
        <v>547</v>
      </c>
      <c r="C8" s="85" t="s">
        <v>548</v>
      </c>
      <c r="D8" s="89">
        <v>35</v>
      </c>
      <c r="E8" s="186"/>
      <c r="F8" s="134">
        <f>D8/35</f>
        <v>1</v>
      </c>
      <c r="G8" s="187"/>
      <c r="H8" s="107">
        <f>(D8*$D$2)/1000</f>
        <v>8.26</v>
      </c>
      <c r="I8" s="440"/>
      <c r="J8" s="69" t="s">
        <v>545</v>
      </c>
      <c r="K8" s="85" t="s">
        <v>201</v>
      </c>
      <c r="L8" s="89">
        <v>95</v>
      </c>
      <c r="M8" s="273"/>
      <c r="N8" s="89">
        <f>L8*0.7/35</f>
        <v>1.9</v>
      </c>
      <c r="O8" s="145"/>
      <c r="P8" s="107">
        <f>(L8*$D$2)/1000</f>
        <v>22.42</v>
      </c>
      <c r="Q8" s="425"/>
      <c r="R8" s="50" t="s">
        <v>224</v>
      </c>
      <c r="S8" s="282" t="s">
        <v>225</v>
      </c>
      <c r="T8" s="221">
        <v>75</v>
      </c>
      <c r="U8" s="109"/>
      <c r="V8" s="89">
        <f>T8/35</f>
        <v>2.1428571428571428</v>
      </c>
      <c r="W8" s="145"/>
      <c r="X8" s="26">
        <f>(T8*$D$2)/1000</f>
        <v>17.7</v>
      </c>
      <c r="Y8" s="300"/>
      <c r="Z8" s="667"/>
      <c r="AA8" s="668"/>
      <c r="AB8" s="668"/>
      <c r="AC8" s="668"/>
      <c r="AD8" s="668"/>
      <c r="AE8" s="668"/>
      <c r="AF8" s="668"/>
      <c r="AG8" s="669"/>
      <c r="AH8" s="230" t="s">
        <v>565</v>
      </c>
      <c r="AI8" s="101" t="s">
        <v>205</v>
      </c>
      <c r="AJ8" s="88">
        <v>70</v>
      </c>
      <c r="AK8" s="188"/>
      <c r="AL8" s="284">
        <f>AJ8/35</f>
        <v>2</v>
      </c>
      <c r="AM8" s="182"/>
      <c r="AN8" s="84">
        <f t="shared" ref="AN8:AN12" si="0">(AJ8*$D$2)/1000</f>
        <v>16.52</v>
      </c>
      <c r="AO8" s="90"/>
      <c r="AQ8" s="332"/>
      <c r="AR8" s="329"/>
      <c r="AS8" s="332"/>
      <c r="AT8" s="333"/>
      <c r="AU8" s="332"/>
      <c r="AV8" s="334"/>
      <c r="AW8" s="335"/>
    </row>
    <row r="9" spans="1:49" s="13" customFormat="1" ht="14.1" customHeight="1">
      <c r="A9" s="650"/>
      <c r="B9" s="93" t="s">
        <v>549</v>
      </c>
      <c r="C9" s="85" t="s">
        <v>550</v>
      </c>
      <c r="D9" s="89">
        <v>25</v>
      </c>
      <c r="E9" s="134"/>
      <c r="F9" s="134"/>
      <c r="G9" s="145">
        <f>D9/100</f>
        <v>0.25</v>
      </c>
      <c r="H9" s="107">
        <f>(D9*$D$2)/1000</f>
        <v>5.9</v>
      </c>
      <c r="I9" s="440"/>
      <c r="J9" s="70" t="s">
        <v>178</v>
      </c>
      <c r="K9" s="85" t="s">
        <v>553</v>
      </c>
      <c r="L9" s="89">
        <v>1</v>
      </c>
      <c r="M9" s="278"/>
      <c r="N9" s="89"/>
      <c r="O9" s="88"/>
      <c r="P9" s="107">
        <f>(L9*$D$2)/1000</f>
        <v>0.23599999999999999</v>
      </c>
      <c r="Q9" s="425"/>
      <c r="R9" s="93" t="s">
        <v>226</v>
      </c>
      <c r="S9" s="282" t="s">
        <v>227</v>
      </c>
      <c r="T9" s="88">
        <v>1</v>
      </c>
      <c r="U9" s="109"/>
      <c r="V9" s="134"/>
      <c r="W9" s="88"/>
      <c r="X9" s="26">
        <f>(T9*$D$2)/1000</f>
        <v>0.23599999999999999</v>
      </c>
      <c r="Y9" s="87"/>
      <c r="Z9" s="667"/>
      <c r="AA9" s="668"/>
      <c r="AB9" s="668"/>
      <c r="AC9" s="668"/>
      <c r="AD9" s="668"/>
      <c r="AE9" s="668"/>
      <c r="AF9" s="668"/>
      <c r="AG9" s="669"/>
      <c r="AH9" s="231" t="s">
        <v>566</v>
      </c>
      <c r="AI9" s="19" t="s">
        <v>567</v>
      </c>
      <c r="AJ9" s="88">
        <v>2</v>
      </c>
      <c r="AK9" s="148"/>
      <c r="AL9" s="145"/>
      <c r="AM9" s="142"/>
      <c r="AN9" s="84">
        <f t="shared" si="0"/>
        <v>0.47199999999999998</v>
      </c>
      <c r="AO9" s="87"/>
      <c r="AQ9" s="332"/>
      <c r="AR9" s="329"/>
      <c r="AS9" s="332"/>
      <c r="AT9" s="333"/>
      <c r="AU9" s="332"/>
      <c r="AV9" s="334"/>
      <c r="AW9" s="335"/>
    </row>
    <row r="10" spans="1:49" s="13" customFormat="1" ht="14.1" customHeight="1">
      <c r="A10" s="650"/>
      <c r="B10" s="93" t="s">
        <v>177</v>
      </c>
      <c r="C10" s="85" t="s">
        <v>551</v>
      </c>
      <c r="D10" s="89">
        <v>1</v>
      </c>
      <c r="E10" s="134"/>
      <c r="F10" s="134"/>
      <c r="G10" s="86"/>
      <c r="H10" s="107">
        <f>(D10*$D$2)/1000</f>
        <v>0.23599999999999999</v>
      </c>
      <c r="I10" s="440"/>
      <c r="J10" s="70" t="s">
        <v>179</v>
      </c>
      <c r="K10" s="85" t="s">
        <v>554</v>
      </c>
      <c r="L10" s="89">
        <v>1</v>
      </c>
      <c r="M10" s="273"/>
      <c r="N10" s="134"/>
      <c r="O10" s="88"/>
      <c r="P10" s="107">
        <f>(L10*$D$2)/1000</f>
        <v>0.23599999999999999</v>
      </c>
      <c r="Q10" s="425"/>
      <c r="R10" s="93" t="s">
        <v>127</v>
      </c>
      <c r="S10" s="282" t="s">
        <v>228</v>
      </c>
      <c r="T10" s="89">
        <v>1</v>
      </c>
      <c r="U10" s="109"/>
      <c r="V10" s="89"/>
      <c r="W10" s="89"/>
      <c r="X10" s="26">
        <f>(T10*$D$2)/1000</f>
        <v>0.23599999999999999</v>
      </c>
      <c r="Y10" s="189"/>
      <c r="Z10" s="667"/>
      <c r="AA10" s="668"/>
      <c r="AB10" s="668"/>
      <c r="AC10" s="668"/>
      <c r="AD10" s="668"/>
      <c r="AE10" s="668"/>
      <c r="AF10" s="668"/>
      <c r="AG10" s="669"/>
      <c r="AH10" s="231" t="s">
        <v>258</v>
      </c>
      <c r="AI10" s="85" t="s">
        <v>433</v>
      </c>
      <c r="AJ10" s="88">
        <v>1</v>
      </c>
      <c r="AK10" s="142"/>
      <c r="AL10" s="142"/>
      <c r="AM10" s="142">
        <f>AJ10/100</f>
        <v>0.01</v>
      </c>
      <c r="AN10" s="84">
        <f t="shared" si="0"/>
        <v>0.23599999999999999</v>
      </c>
      <c r="AO10" s="87"/>
      <c r="AQ10" s="332"/>
      <c r="AR10" s="336"/>
      <c r="AS10" s="332"/>
      <c r="AT10" s="333"/>
      <c r="AU10" s="332"/>
      <c r="AV10" s="334"/>
      <c r="AW10" s="335"/>
    </row>
    <row r="11" spans="1:49" s="13" customFormat="1" ht="14.1" customHeight="1">
      <c r="A11" s="650"/>
      <c r="B11" s="93" t="s">
        <v>176</v>
      </c>
      <c r="C11" s="154" t="s">
        <v>552</v>
      </c>
      <c r="D11" s="89">
        <v>40</v>
      </c>
      <c r="E11" s="54"/>
      <c r="F11" s="134">
        <f>D11*0.5/35</f>
        <v>0.5714285714285714</v>
      </c>
      <c r="G11" s="86"/>
      <c r="H11" s="107">
        <f>(D11*$D$2)/1000</f>
        <v>9.44</v>
      </c>
      <c r="I11" s="440"/>
      <c r="J11" s="453" t="s">
        <v>72</v>
      </c>
      <c r="K11" s="85" t="s">
        <v>555</v>
      </c>
      <c r="L11" s="89">
        <v>1</v>
      </c>
      <c r="M11" s="273"/>
      <c r="N11" s="92"/>
      <c r="O11" s="191"/>
      <c r="P11" s="107">
        <f>(L11*$D$2)/1000</f>
        <v>0.23599999999999999</v>
      </c>
      <c r="Q11" s="425"/>
      <c r="R11" s="93" t="s">
        <v>174</v>
      </c>
      <c r="S11" s="282" t="s">
        <v>444</v>
      </c>
      <c r="T11" s="89">
        <v>30</v>
      </c>
      <c r="U11" s="109"/>
      <c r="V11" s="134"/>
      <c r="W11" s="89">
        <f>T11/100</f>
        <v>0.3</v>
      </c>
      <c r="X11" s="26">
        <f>(T11*$D$2)/1000</f>
        <v>7.08</v>
      </c>
      <c r="Y11" s="90"/>
      <c r="Z11" s="667"/>
      <c r="AA11" s="668"/>
      <c r="AB11" s="668"/>
      <c r="AC11" s="668"/>
      <c r="AD11" s="668"/>
      <c r="AE11" s="668"/>
      <c r="AF11" s="668"/>
      <c r="AG11" s="669"/>
      <c r="AH11" s="231" t="s">
        <v>568</v>
      </c>
      <c r="AI11" s="19" t="s">
        <v>229</v>
      </c>
      <c r="AJ11" s="88">
        <v>35</v>
      </c>
      <c r="AK11" s="142"/>
      <c r="AL11" s="142"/>
      <c r="AM11" s="142">
        <f>AJ11/100</f>
        <v>0.35</v>
      </c>
      <c r="AN11" s="84">
        <f t="shared" si="0"/>
        <v>8.26</v>
      </c>
      <c r="AO11" s="432"/>
      <c r="AQ11" s="332"/>
      <c r="AR11" s="329"/>
      <c r="AS11" s="332"/>
      <c r="AT11" s="333"/>
      <c r="AU11" s="332"/>
      <c r="AV11" s="332"/>
      <c r="AW11" s="337"/>
    </row>
    <row r="12" spans="1:49" s="13" customFormat="1" ht="14.1" customHeight="1">
      <c r="A12" s="650"/>
      <c r="B12" s="190" t="s">
        <v>180</v>
      </c>
      <c r="C12" s="85"/>
      <c r="D12" s="89"/>
      <c r="E12" s="92"/>
      <c r="F12" s="92"/>
      <c r="G12" s="191"/>
      <c r="H12" s="135"/>
      <c r="I12" s="440"/>
      <c r="J12" s="531"/>
      <c r="K12" s="85"/>
      <c r="L12" s="89"/>
      <c r="M12" s="273"/>
      <c r="N12" s="92"/>
      <c r="O12" s="191"/>
      <c r="P12" s="107"/>
      <c r="Q12" s="425"/>
      <c r="R12" s="192" t="s">
        <v>124</v>
      </c>
      <c r="S12" s="85" t="s">
        <v>349</v>
      </c>
      <c r="T12" s="89">
        <v>45</v>
      </c>
      <c r="U12" s="109"/>
      <c r="V12" s="89"/>
      <c r="W12" s="89">
        <f>T12/100</f>
        <v>0.45</v>
      </c>
      <c r="X12" s="26">
        <f>(T12*$D$2)/1000</f>
        <v>10.62</v>
      </c>
      <c r="Y12" s="87"/>
      <c r="Z12" s="667"/>
      <c r="AA12" s="668"/>
      <c r="AB12" s="668"/>
      <c r="AC12" s="668"/>
      <c r="AD12" s="668"/>
      <c r="AE12" s="668"/>
      <c r="AF12" s="668"/>
      <c r="AG12" s="669"/>
      <c r="AH12" s="477" t="s">
        <v>72</v>
      </c>
      <c r="AI12" s="19" t="s">
        <v>442</v>
      </c>
      <c r="AJ12" s="88">
        <v>10</v>
      </c>
      <c r="AK12" s="145"/>
      <c r="AL12" s="145"/>
      <c r="AM12" s="142">
        <f>AJ12/100</f>
        <v>0.1</v>
      </c>
      <c r="AN12" s="84">
        <f t="shared" si="0"/>
        <v>2.36</v>
      </c>
      <c r="AO12" s="216"/>
      <c r="AQ12" s="338"/>
      <c r="AR12" s="329"/>
      <c r="AS12" s="334"/>
      <c r="AT12" s="333"/>
      <c r="AU12" s="332"/>
      <c r="AV12" s="334"/>
      <c r="AW12" s="339"/>
    </row>
    <row r="13" spans="1:49" s="13" customFormat="1" ht="14.1" customHeight="1">
      <c r="A13" s="650"/>
      <c r="B13" s="453"/>
      <c r="C13" s="85"/>
      <c r="D13" s="454"/>
      <c r="E13" s="455"/>
      <c r="F13" s="89"/>
      <c r="G13" s="89"/>
      <c r="H13" s="100"/>
      <c r="I13" s="440"/>
      <c r="J13" s="443"/>
      <c r="K13" s="441"/>
      <c r="L13" s="425"/>
      <c r="M13" s="425"/>
      <c r="N13" s="425"/>
      <c r="O13" s="425"/>
      <c r="P13" s="425"/>
      <c r="Q13" s="425"/>
      <c r="R13" s="289"/>
      <c r="S13" s="85"/>
      <c r="T13" s="89"/>
      <c r="U13" s="89"/>
      <c r="V13" s="88"/>
      <c r="W13" s="86"/>
      <c r="X13" s="100"/>
      <c r="Y13" s="87"/>
      <c r="Z13" s="667"/>
      <c r="AA13" s="668"/>
      <c r="AB13" s="668"/>
      <c r="AC13" s="668"/>
      <c r="AD13" s="668"/>
      <c r="AE13" s="668"/>
      <c r="AF13" s="668"/>
      <c r="AG13" s="669"/>
      <c r="AH13" s="242"/>
      <c r="AI13" s="85"/>
      <c r="AJ13" s="212"/>
      <c r="AK13" s="92"/>
      <c r="AL13" s="92"/>
      <c r="AM13" s="191"/>
      <c r="AN13" s="427"/>
      <c r="AO13" s="87"/>
      <c r="AQ13" s="332"/>
      <c r="AR13" s="340"/>
      <c r="AS13" s="341"/>
      <c r="AT13" s="333"/>
      <c r="AU13" s="332"/>
      <c r="AV13" s="334"/>
      <c r="AW13" s="337"/>
    </row>
    <row r="14" spans="1:49" s="13" customFormat="1" ht="14.1" customHeight="1">
      <c r="A14" s="650" t="s">
        <v>3</v>
      </c>
      <c r="B14" s="50" t="s">
        <v>131</v>
      </c>
      <c r="C14" s="85" t="s">
        <v>230</v>
      </c>
      <c r="D14" s="88">
        <v>25</v>
      </c>
      <c r="E14" s="134">
        <f>D14/85</f>
        <v>0.29411764705882354</v>
      </c>
      <c r="F14" s="134"/>
      <c r="G14" s="88"/>
      <c r="H14" s="107">
        <f>(D14*2910)/1000</f>
        <v>72.75</v>
      </c>
      <c r="I14" s="440"/>
      <c r="J14" s="50" t="s">
        <v>378</v>
      </c>
      <c r="K14" s="211" t="s">
        <v>459</v>
      </c>
      <c r="L14" s="221">
        <v>25</v>
      </c>
      <c r="M14" s="89">
        <f>L14/35</f>
        <v>0.7142857142857143</v>
      </c>
      <c r="N14" s="134"/>
      <c r="O14" s="88"/>
      <c r="P14" s="100">
        <f t="shared" ref="P14:P16" si="1">(L14*$D$2)/1000</f>
        <v>5.9</v>
      </c>
      <c r="Q14" s="467"/>
      <c r="R14" s="50" t="s">
        <v>561</v>
      </c>
      <c r="S14" s="448" t="s">
        <v>563</v>
      </c>
      <c r="T14" s="88">
        <v>60</v>
      </c>
      <c r="U14" s="89">
        <f>T14/30</f>
        <v>2</v>
      </c>
      <c r="V14" s="89"/>
      <c r="W14" s="145"/>
      <c r="X14" s="107">
        <f t="shared" ref="X14" si="2">(T14*$D$2)/1000</f>
        <v>14.16</v>
      </c>
      <c r="Y14" s="87"/>
      <c r="Z14" s="667"/>
      <c r="AA14" s="668"/>
      <c r="AB14" s="668"/>
      <c r="AC14" s="668"/>
      <c r="AD14" s="668"/>
      <c r="AE14" s="668"/>
      <c r="AF14" s="668"/>
      <c r="AG14" s="669"/>
      <c r="AH14" s="93" t="s">
        <v>111</v>
      </c>
      <c r="AI14" s="85" t="s">
        <v>572</v>
      </c>
      <c r="AJ14" s="51">
        <v>60</v>
      </c>
      <c r="AK14" s="134"/>
      <c r="AL14" s="89"/>
      <c r="AM14" s="145">
        <f>AJ14/100</f>
        <v>0.6</v>
      </c>
      <c r="AN14" s="111">
        <f>(AJ14*$D$2)/1000</f>
        <v>14.16</v>
      </c>
      <c r="AO14" s="90"/>
    </row>
    <row r="15" spans="1:49" s="13" customFormat="1" ht="14.1" customHeight="1">
      <c r="A15" s="650"/>
      <c r="B15" s="93" t="s">
        <v>129</v>
      </c>
      <c r="C15" s="85" t="s">
        <v>147</v>
      </c>
      <c r="D15" s="88">
        <v>30</v>
      </c>
      <c r="E15" s="134"/>
      <c r="F15" s="134">
        <f>D15*0.9/55</f>
        <v>0.49090909090909091</v>
      </c>
      <c r="G15" s="88"/>
      <c r="H15" s="107">
        <f>(D15*2910)/1000</f>
        <v>87.3</v>
      </c>
      <c r="I15" s="440"/>
      <c r="J15" s="93" t="s">
        <v>458</v>
      </c>
      <c r="K15" s="173" t="s">
        <v>461</v>
      </c>
      <c r="L15" s="88">
        <v>25</v>
      </c>
      <c r="M15" s="89">
        <f>L15/85</f>
        <v>0.29411764705882354</v>
      </c>
      <c r="N15" s="142"/>
      <c r="O15" s="88"/>
      <c r="P15" s="100">
        <f t="shared" si="1"/>
        <v>5.9</v>
      </c>
      <c r="Q15" s="467"/>
      <c r="R15" s="93" t="s">
        <v>153</v>
      </c>
      <c r="S15" s="448" t="s">
        <v>564</v>
      </c>
      <c r="T15" s="88"/>
      <c r="U15" s="92"/>
      <c r="V15" s="89"/>
      <c r="W15" s="145"/>
      <c r="X15" s="107"/>
      <c r="Y15" s="87"/>
      <c r="Z15" s="667"/>
      <c r="AA15" s="668"/>
      <c r="AB15" s="668"/>
      <c r="AC15" s="668"/>
      <c r="AD15" s="668"/>
      <c r="AE15" s="668"/>
      <c r="AF15" s="668"/>
      <c r="AG15" s="669"/>
      <c r="AH15" s="93" t="s">
        <v>221</v>
      </c>
      <c r="AI15" s="101" t="s">
        <v>144</v>
      </c>
      <c r="AJ15" s="142">
        <v>8</v>
      </c>
      <c r="AK15" s="134"/>
      <c r="AL15" s="142">
        <f>AJ15/35</f>
        <v>0.22857142857142856</v>
      </c>
      <c r="AM15" s="89"/>
      <c r="AN15" s="111">
        <f>(AJ15*$D$2)/1000</f>
        <v>1.8879999999999999</v>
      </c>
      <c r="AO15" s="87"/>
    </row>
    <row r="16" spans="1:49" s="13" customFormat="1" ht="14.1" customHeight="1">
      <c r="A16" s="650"/>
      <c r="B16" s="93" t="s">
        <v>173</v>
      </c>
      <c r="C16" s="85" t="s">
        <v>130</v>
      </c>
      <c r="D16" s="88">
        <v>20</v>
      </c>
      <c r="E16" s="134"/>
      <c r="F16" s="142"/>
      <c r="G16" s="88">
        <f>D16/100</f>
        <v>0.2</v>
      </c>
      <c r="H16" s="107">
        <f>(D16*2910)/1000</f>
        <v>58.2</v>
      </c>
      <c r="I16" s="440"/>
      <c r="J16" s="93" t="s">
        <v>460</v>
      </c>
      <c r="K16" s="211" t="s">
        <v>318</v>
      </c>
      <c r="L16" s="88">
        <v>30</v>
      </c>
      <c r="M16" s="89"/>
      <c r="N16" s="142"/>
      <c r="O16" s="89">
        <f>L16/100</f>
        <v>0.3</v>
      </c>
      <c r="P16" s="100">
        <f t="shared" si="1"/>
        <v>7.08</v>
      </c>
      <c r="Q16" s="467"/>
      <c r="R16" s="52" t="s">
        <v>562</v>
      </c>
      <c r="S16" s="448"/>
      <c r="T16" s="89"/>
      <c r="U16" s="134"/>
      <c r="V16" s="134"/>
      <c r="W16" s="88"/>
      <c r="X16" s="107"/>
      <c r="Y16" s="87"/>
      <c r="Z16" s="667"/>
      <c r="AA16" s="668"/>
      <c r="AB16" s="668"/>
      <c r="AC16" s="668"/>
      <c r="AD16" s="668"/>
      <c r="AE16" s="668"/>
      <c r="AF16" s="668"/>
      <c r="AG16" s="669"/>
      <c r="AH16" s="93" t="s">
        <v>101</v>
      </c>
      <c r="AI16" s="101" t="s">
        <v>130</v>
      </c>
      <c r="AJ16" s="88">
        <v>5</v>
      </c>
      <c r="AK16" s="134"/>
      <c r="AL16" s="142"/>
      <c r="AM16" s="89"/>
      <c r="AN16" s="111">
        <f>(AJ16*$D$2)/1000</f>
        <v>1.18</v>
      </c>
      <c r="AO16" s="87"/>
    </row>
    <row r="17" spans="1:41" s="13" customFormat="1" ht="14.1" customHeight="1">
      <c r="A17" s="650"/>
      <c r="B17" s="93" t="s">
        <v>136</v>
      </c>
      <c r="C17" s="321"/>
      <c r="D17" s="88"/>
      <c r="E17" s="134"/>
      <c r="F17" s="92"/>
      <c r="G17" s="88"/>
      <c r="H17" s="84"/>
      <c r="I17" s="440"/>
      <c r="J17" s="103" t="s">
        <v>72</v>
      </c>
      <c r="K17" s="211"/>
      <c r="L17" s="88"/>
      <c r="M17" s="89"/>
      <c r="N17" s="89">
        <f>L17/50</f>
        <v>0</v>
      </c>
      <c r="O17" s="88"/>
      <c r="P17" s="100"/>
      <c r="Q17" s="467"/>
      <c r="R17" s="192" t="s">
        <v>352</v>
      </c>
      <c r="S17" s="448"/>
      <c r="T17" s="88"/>
      <c r="U17" s="89"/>
      <c r="V17" s="89"/>
      <c r="W17" s="145"/>
      <c r="X17" s="107"/>
      <c r="Y17" s="87"/>
      <c r="Z17" s="667"/>
      <c r="AA17" s="668"/>
      <c r="AB17" s="668"/>
      <c r="AC17" s="668"/>
      <c r="AD17" s="668"/>
      <c r="AE17" s="668"/>
      <c r="AF17" s="668"/>
      <c r="AG17" s="669"/>
      <c r="AH17" s="93" t="s">
        <v>125</v>
      </c>
      <c r="AI17" s="101" t="s">
        <v>281</v>
      </c>
      <c r="AJ17" s="88">
        <v>5</v>
      </c>
      <c r="AK17" s="134"/>
      <c r="AL17" s="142"/>
      <c r="AM17" s="89"/>
      <c r="AN17" s="111"/>
      <c r="AO17" s="87"/>
    </row>
    <row r="18" spans="1:41" s="13" customFormat="1" ht="14.1" customHeight="1">
      <c r="A18" s="650"/>
      <c r="B18" s="192" t="s">
        <v>124</v>
      </c>
      <c r="C18" s="464"/>
      <c r="D18" s="210"/>
      <c r="E18" s="88"/>
      <c r="F18" s="89"/>
      <c r="G18" s="134"/>
      <c r="H18" s="135"/>
      <c r="I18" s="440"/>
      <c r="J18" s="103"/>
      <c r="K18" s="321"/>
      <c r="L18" s="89"/>
      <c r="M18" s="148"/>
      <c r="N18" s="145"/>
      <c r="O18" s="142">
        <f>L18/100</f>
        <v>0</v>
      </c>
      <c r="P18" s="107"/>
      <c r="Q18" s="467"/>
      <c r="R18" s="93"/>
      <c r="S18" s="448"/>
      <c r="T18" s="88"/>
      <c r="U18" s="92"/>
      <c r="V18" s="89"/>
      <c r="W18" s="145"/>
      <c r="X18" s="107"/>
      <c r="Y18" s="189"/>
      <c r="Z18" s="667"/>
      <c r="AA18" s="668"/>
      <c r="AB18" s="668"/>
      <c r="AC18" s="668"/>
      <c r="AD18" s="668"/>
      <c r="AE18" s="668"/>
      <c r="AF18" s="668"/>
      <c r="AG18" s="669"/>
      <c r="AH18" s="93" t="s">
        <v>119</v>
      </c>
      <c r="AI18" s="218"/>
      <c r="AJ18" s="210"/>
      <c r="AK18" s="236"/>
      <c r="AL18" s="142"/>
      <c r="AM18" s="88"/>
      <c r="AN18" s="427"/>
      <c r="AO18" s="94"/>
    </row>
    <row r="19" spans="1:41" s="13" customFormat="1" ht="14.1" customHeight="1">
      <c r="A19" s="650"/>
      <c r="B19" s="456"/>
      <c r="C19" s="463"/>
      <c r="D19" s="424"/>
      <c r="E19" s="424"/>
      <c r="F19" s="424"/>
      <c r="G19" s="424"/>
      <c r="H19" s="424"/>
      <c r="I19" s="440"/>
      <c r="J19" s="442"/>
      <c r="K19" s="441"/>
      <c r="L19" s="425"/>
      <c r="M19" s="425"/>
      <c r="N19" s="425"/>
      <c r="O19" s="425"/>
      <c r="P19" s="425"/>
      <c r="Q19" s="467"/>
      <c r="R19" s="209"/>
      <c r="S19" s="448"/>
      <c r="T19" s="89"/>
      <c r="U19" s="134"/>
      <c r="V19" s="134"/>
      <c r="W19" s="88"/>
      <c r="X19" s="107"/>
      <c r="Y19" s="87"/>
      <c r="Z19" s="667"/>
      <c r="AA19" s="668"/>
      <c r="AB19" s="668"/>
      <c r="AC19" s="668"/>
      <c r="AD19" s="668"/>
      <c r="AE19" s="668"/>
      <c r="AF19" s="668"/>
      <c r="AG19" s="669"/>
      <c r="AH19" s="240" t="s">
        <v>293</v>
      </c>
      <c r="AI19" s="85"/>
      <c r="AJ19" s="89"/>
      <c r="AK19" s="89"/>
      <c r="AL19" s="89"/>
      <c r="AM19" s="88"/>
      <c r="AN19" s="435"/>
      <c r="AO19" s="87"/>
    </row>
    <row r="20" spans="1:41" s="13" customFormat="1" ht="14.1" customHeight="1">
      <c r="A20" s="658" t="s">
        <v>4</v>
      </c>
      <c r="B20" s="184" t="s">
        <v>111</v>
      </c>
      <c r="C20" s="173" t="s">
        <v>112</v>
      </c>
      <c r="D20" s="174">
        <v>75</v>
      </c>
      <c r="E20" s="54"/>
      <c r="F20" s="54"/>
      <c r="G20" s="88">
        <f>D20/100</f>
        <v>0.75</v>
      </c>
      <c r="H20" s="427">
        <f>(D20*$D$2)/1000</f>
        <v>17.7</v>
      </c>
      <c r="I20" s="424"/>
      <c r="J20" s="184" t="s">
        <v>111</v>
      </c>
      <c r="K20" s="173" t="s">
        <v>112</v>
      </c>
      <c r="L20" s="174">
        <v>75</v>
      </c>
      <c r="M20" s="54"/>
      <c r="N20" s="54"/>
      <c r="O20" s="88">
        <f>L20/100</f>
        <v>0.75</v>
      </c>
      <c r="P20" s="427">
        <f>(L20*$D$2)/1000</f>
        <v>17.7</v>
      </c>
      <c r="Q20" s="425"/>
      <c r="R20" s="184"/>
      <c r="S20" s="173"/>
      <c r="T20" s="236"/>
      <c r="U20" s="237"/>
      <c r="V20" s="237"/>
      <c r="W20" s="142"/>
      <c r="X20" s="466"/>
      <c r="Y20" s="90"/>
      <c r="Z20" s="667"/>
      <c r="AA20" s="668"/>
      <c r="AB20" s="668"/>
      <c r="AC20" s="668"/>
      <c r="AD20" s="668"/>
      <c r="AE20" s="668"/>
      <c r="AF20" s="668"/>
      <c r="AG20" s="669"/>
      <c r="AH20" s="184" t="s">
        <v>111</v>
      </c>
      <c r="AI20" s="173" t="s">
        <v>112</v>
      </c>
      <c r="AJ20" s="174">
        <v>75</v>
      </c>
      <c r="AK20" s="54"/>
      <c r="AL20" s="54"/>
      <c r="AM20" s="88">
        <f>AJ20/100</f>
        <v>0.75</v>
      </c>
      <c r="AN20" s="427">
        <f>(AJ20*$D$2)/1000</f>
        <v>17.7</v>
      </c>
      <c r="AO20" s="90"/>
    </row>
    <row r="21" spans="1:41" s="13" customFormat="1" ht="14.1" customHeight="1">
      <c r="A21" s="659"/>
      <c r="B21" s="184" t="s">
        <v>115</v>
      </c>
      <c r="C21" s="661" t="s">
        <v>116</v>
      </c>
      <c r="D21" s="89"/>
      <c r="E21" s="89"/>
      <c r="F21" s="89"/>
      <c r="G21" s="88"/>
      <c r="H21" s="435"/>
      <c r="I21" s="424"/>
      <c r="J21" s="184" t="s">
        <v>115</v>
      </c>
      <c r="K21" s="661" t="s">
        <v>116</v>
      </c>
      <c r="L21" s="89"/>
      <c r="M21" s="89"/>
      <c r="N21" s="89"/>
      <c r="O21" s="88"/>
      <c r="P21" s="435"/>
      <c r="Q21" s="425"/>
      <c r="R21" s="184"/>
      <c r="S21" s="661"/>
      <c r="T21" s="89"/>
      <c r="U21" s="89"/>
      <c r="V21" s="89"/>
      <c r="W21" s="88"/>
      <c r="X21" s="435"/>
      <c r="Y21" s="87"/>
      <c r="Z21" s="667"/>
      <c r="AA21" s="668"/>
      <c r="AB21" s="668"/>
      <c r="AC21" s="668"/>
      <c r="AD21" s="668"/>
      <c r="AE21" s="668"/>
      <c r="AF21" s="668"/>
      <c r="AG21" s="669"/>
      <c r="AH21" s="184" t="s">
        <v>115</v>
      </c>
      <c r="AI21" s="645" t="s">
        <v>116</v>
      </c>
      <c r="AJ21" s="89"/>
      <c r="AK21" s="89"/>
      <c r="AL21" s="89"/>
      <c r="AM21" s="88"/>
      <c r="AN21" s="435"/>
      <c r="AO21" s="87"/>
    </row>
    <row r="22" spans="1:41" s="13" customFormat="1" ht="14.1" customHeight="1">
      <c r="A22" s="659"/>
      <c r="B22" s="184" t="s">
        <v>118</v>
      </c>
      <c r="C22" s="662"/>
      <c r="D22" s="89"/>
      <c r="E22" s="89"/>
      <c r="F22" s="54"/>
      <c r="G22" s="88"/>
      <c r="H22" s="435"/>
      <c r="I22" s="424"/>
      <c r="J22" s="184" t="s">
        <v>118</v>
      </c>
      <c r="K22" s="662"/>
      <c r="L22" s="89"/>
      <c r="M22" s="89"/>
      <c r="N22" s="54"/>
      <c r="O22" s="88"/>
      <c r="P22" s="435"/>
      <c r="Q22" s="425"/>
      <c r="R22" s="184"/>
      <c r="S22" s="662"/>
      <c r="T22" s="89"/>
      <c r="U22" s="89"/>
      <c r="V22" s="54"/>
      <c r="W22" s="88"/>
      <c r="X22" s="435"/>
      <c r="Y22" s="87"/>
      <c r="Z22" s="667"/>
      <c r="AA22" s="668"/>
      <c r="AB22" s="668"/>
      <c r="AC22" s="668"/>
      <c r="AD22" s="668"/>
      <c r="AE22" s="668"/>
      <c r="AF22" s="668"/>
      <c r="AG22" s="669"/>
      <c r="AH22" s="184" t="s">
        <v>118</v>
      </c>
      <c r="AI22" s="676"/>
      <c r="AJ22" s="89"/>
      <c r="AK22" s="89"/>
      <c r="AL22" s="54"/>
      <c r="AM22" s="88"/>
      <c r="AN22" s="435"/>
      <c r="AO22" s="87"/>
    </row>
    <row r="23" spans="1:41" s="13" customFormat="1" ht="14.1" customHeight="1">
      <c r="A23" s="660"/>
      <c r="B23" s="106" t="s">
        <v>119</v>
      </c>
      <c r="C23" s="663"/>
      <c r="D23" s="89"/>
      <c r="E23" s="89"/>
      <c r="F23" s="89"/>
      <c r="G23" s="88"/>
      <c r="H23" s="435"/>
      <c r="I23" s="424"/>
      <c r="J23" s="185" t="s">
        <v>119</v>
      </c>
      <c r="K23" s="663"/>
      <c r="L23" s="89"/>
      <c r="M23" s="89"/>
      <c r="N23" s="89"/>
      <c r="O23" s="88"/>
      <c r="P23" s="435"/>
      <c r="Q23" s="425"/>
      <c r="R23" s="185"/>
      <c r="S23" s="663"/>
      <c r="T23" s="89"/>
      <c r="U23" s="89"/>
      <c r="V23" s="89"/>
      <c r="W23" s="88"/>
      <c r="X23" s="435"/>
      <c r="Y23" s="87"/>
      <c r="Z23" s="667"/>
      <c r="AA23" s="668"/>
      <c r="AB23" s="668"/>
      <c r="AC23" s="668"/>
      <c r="AD23" s="668"/>
      <c r="AE23" s="668"/>
      <c r="AF23" s="668"/>
      <c r="AG23" s="669"/>
      <c r="AH23" s="185" t="s">
        <v>119</v>
      </c>
      <c r="AI23" s="676"/>
      <c r="AJ23" s="89"/>
      <c r="AK23" s="89"/>
      <c r="AL23" s="89"/>
      <c r="AM23" s="88"/>
      <c r="AN23" s="435"/>
      <c r="AO23" s="87"/>
    </row>
    <row r="24" spans="1:41" s="13" customFormat="1" ht="14.1" customHeight="1">
      <c r="A24" s="673" t="s">
        <v>5</v>
      </c>
      <c r="B24" s="50" t="s">
        <v>434</v>
      </c>
      <c r="C24" s="462" t="s">
        <v>435</v>
      </c>
      <c r="D24" s="88">
        <v>18</v>
      </c>
      <c r="E24" s="140"/>
      <c r="F24" s="80"/>
      <c r="G24" s="88">
        <f>D24/100</f>
        <v>0.18</v>
      </c>
      <c r="H24" s="107">
        <f t="shared" ref="H24:H30" si="3">(D24*$D$2)/1000</f>
        <v>4.2480000000000002</v>
      </c>
      <c r="I24" s="424"/>
      <c r="J24" s="143" t="s">
        <v>556</v>
      </c>
      <c r="K24" s="63" t="s">
        <v>231</v>
      </c>
      <c r="L24" s="68">
        <v>45</v>
      </c>
      <c r="M24" s="136"/>
      <c r="N24" s="136">
        <f>L24/140</f>
        <v>0.32142857142857145</v>
      </c>
      <c r="O24" s="141"/>
      <c r="P24" s="107">
        <f>(L24*$D$2)/1000</f>
        <v>10.62</v>
      </c>
      <c r="Q24" s="425"/>
      <c r="R24" s="69" t="s">
        <v>221</v>
      </c>
      <c r="S24" s="63" t="s">
        <v>170</v>
      </c>
      <c r="T24" s="68">
        <v>25</v>
      </c>
      <c r="U24" s="71"/>
      <c r="V24" s="71"/>
      <c r="W24" s="142">
        <f>T24/100</f>
        <v>0.25</v>
      </c>
      <c r="X24" s="238">
        <f>(T24*$D$2)/1000</f>
        <v>5.9</v>
      </c>
      <c r="Y24" s="87"/>
      <c r="Z24" s="667"/>
      <c r="AA24" s="668"/>
      <c r="AB24" s="668"/>
      <c r="AC24" s="668"/>
      <c r="AD24" s="668"/>
      <c r="AE24" s="668"/>
      <c r="AF24" s="668"/>
      <c r="AG24" s="669"/>
      <c r="AH24" s="143" t="s">
        <v>145</v>
      </c>
      <c r="AI24" s="63" t="s">
        <v>569</v>
      </c>
      <c r="AJ24" s="68">
        <v>10</v>
      </c>
      <c r="AK24" s="136"/>
      <c r="AL24" s="136">
        <f>AJ24/140</f>
        <v>7.1428571428571425E-2</v>
      </c>
      <c r="AM24" s="141"/>
      <c r="AN24" s="107">
        <f>(AJ24*$D$2)/1000</f>
        <v>2.36</v>
      </c>
      <c r="AO24" s="87"/>
    </row>
    <row r="25" spans="1:41" s="13" customFormat="1" ht="14.1" customHeight="1">
      <c r="A25" s="674"/>
      <c r="B25" s="93" t="s">
        <v>436</v>
      </c>
      <c r="C25" s="321" t="s">
        <v>175</v>
      </c>
      <c r="D25" s="88">
        <v>2</v>
      </c>
      <c r="E25" s="65"/>
      <c r="F25" s="68"/>
      <c r="G25" s="88">
        <f>D25/100</f>
        <v>0.02</v>
      </c>
      <c r="H25" s="107">
        <f t="shared" si="3"/>
        <v>0.47199999999999998</v>
      </c>
      <c r="I25" s="424"/>
      <c r="J25" s="64" t="s">
        <v>557</v>
      </c>
      <c r="K25" s="72" t="s">
        <v>559</v>
      </c>
      <c r="L25" s="68">
        <v>2</v>
      </c>
      <c r="M25" s="164"/>
      <c r="N25" s="89">
        <f>L25/35</f>
        <v>5.7142857142857141E-2</v>
      </c>
      <c r="O25" s="71"/>
      <c r="P25" s="107">
        <f>(L25*$D$2)/1000</f>
        <v>0.47199999999999998</v>
      </c>
      <c r="Q25" s="425"/>
      <c r="R25" s="70" t="s">
        <v>119</v>
      </c>
      <c r="S25" s="85" t="s">
        <v>445</v>
      </c>
      <c r="T25" s="68">
        <v>10</v>
      </c>
      <c r="U25" s="91"/>
      <c r="V25" s="89">
        <f>T25*0.7/40</f>
        <v>0.17499999999999999</v>
      </c>
      <c r="W25" s="91"/>
      <c r="X25" s="238">
        <f>(T25*$D$2)/1000</f>
        <v>2.36</v>
      </c>
      <c r="Y25" s="78"/>
      <c r="Z25" s="667"/>
      <c r="AA25" s="668"/>
      <c r="AB25" s="668"/>
      <c r="AC25" s="668"/>
      <c r="AD25" s="668"/>
      <c r="AE25" s="668"/>
      <c r="AF25" s="668"/>
      <c r="AG25" s="669"/>
      <c r="AH25" s="64" t="s">
        <v>146</v>
      </c>
      <c r="AI25" s="16" t="s">
        <v>570</v>
      </c>
      <c r="AJ25" s="88">
        <v>2.5</v>
      </c>
      <c r="AK25" s="532"/>
      <c r="AL25" s="80"/>
      <c r="AM25" s="58"/>
      <c r="AN25" s="107">
        <f>(AJ25*$D$2)/1000</f>
        <v>0.59</v>
      </c>
      <c r="AO25" s="87"/>
    </row>
    <row r="26" spans="1:41" s="13" customFormat="1" ht="14.1" customHeight="1">
      <c r="A26" s="674"/>
      <c r="B26" s="93" t="s">
        <v>123</v>
      </c>
      <c r="C26" s="457" t="s">
        <v>364</v>
      </c>
      <c r="D26" s="88">
        <v>5</v>
      </c>
      <c r="E26" s="71"/>
      <c r="F26" s="71"/>
      <c r="G26" s="88">
        <f>D26/100</f>
        <v>0.05</v>
      </c>
      <c r="H26" s="107">
        <f t="shared" si="3"/>
        <v>1.18</v>
      </c>
      <c r="I26" s="424"/>
      <c r="J26" s="64" t="s">
        <v>192</v>
      </c>
      <c r="K26" s="72" t="s">
        <v>558</v>
      </c>
      <c r="L26" s="68">
        <v>1</v>
      </c>
      <c r="M26" s="164"/>
      <c r="N26" s="89"/>
      <c r="O26" s="71"/>
      <c r="P26" s="107">
        <f>(L26*$D$2)/1000</f>
        <v>0.23599999999999999</v>
      </c>
      <c r="Q26" s="425"/>
      <c r="R26" s="70" t="s">
        <v>327</v>
      </c>
      <c r="S26" s="85" t="s">
        <v>446</v>
      </c>
      <c r="T26" s="68">
        <v>10</v>
      </c>
      <c r="U26" s="71"/>
      <c r="V26" s="71">
        <f>T26/55</f>
        <v>0.18181818181818182</v>
      </c>
      <c r="W26" s="71"/>
      <c r="X26" s="238">
        <f>(T26*$D$2)/1000</f>
        <v>2.36</v>
      </c>
      <c r="Y26" s="78"/>
      <c r="Z26" s="667"/>
      <c r="AA26" s="668"/>
      <c r="AB26" s="668"/>
      <c r="AC26" s="668"/>
      <c r="AD26" s="668"/>
      <c r="AE26" s="668"/>
      <c r="AF26" s="668"/>
      <c r="AG26" s="669"/>
      <c r="AH26" s="64" t="s">
        <v>196</v>
      </c>
      <c r="AI26" s="16" t="s">
        <v>571</v>
      </c>
      <c r="AJ26" s="88">
        <v>20</v>
      </c>
      <c r="AK26" s="134"/>
      <c r="AL26" s="142"/>
      <c r="AM26" s="88">
        <f>AJ26/100</f>
        <v>0.2</v>
      </c>
      <c r="AN26" s="135">
        <f>(AJ26*$D$2)/1000</f>
        <v>4.72</v>
      </c>
      <c r="AO26" s="87"/>
    </row>
    <row r="27" spans="1:41" s="13" customFormat="1" ht="14.1" customHeight="1">
      <c r="A27" s="674"/>
      <c r="B27" s="70"/>
      <c r="C27" s="458" t="s">
        <v>191</v>
      </c>
      <c r="D27" s="88">
        <v>6</v>
      </c>
      <c r="E27" s="71"/>
      <c r="F27" s="71"/>
      <c r="G27" s="88">
        <f>D27/100</f>
        <v>0.06</v>
      </c>
      <c r="H27" s="107">
        <f t="shared" si="3"/>
        <v>1.4159999999999999</v>
      </c>
      <c r="I27" s="424"/>
      <c r="J27" s="64" t="s">
        <v>165</v>
      </c>
      <c r="K27" s="63"/>
      <c r="L27" s="68"/>
      <c r="M27" s="138"/>
      <c r="N27" s="65"/>
      <c r="O27" s="142"/>
      <c r="P27" s="26"/>
      <c r="Q27" s="425"/>
      <c r="R27" s="70" t="s">
        <v>447</v>
      </c>
      <c r="S27" s="19"/>
      <c r="T27" s="68"/>
      <c r="U27" s="68"/>
      <c r="V27" s="68"/>
      <c r="W27" s="71"/>
      <c r="X27" s="238"/>
      <c r="Y27" s="66"/>
      <c r="Z27" s="667"/>
      <c r="AA27" s="668"/>
      <c r="AB27" s="668"/>
      <c r="AC27" s="668"/>
      <c r="AD27" s="668"/>
      <c r="AE27" s="668"/>
      <c r="AF27" s="668"/>
      <c r="AG27" s="669"/>
      <c r="AH27" s="64" t="s">
        <v>146</v>
      </c>
      <c r="AI27" s="63"/>
      <c r="AJ27" s="68"/>
      <c r="AK27" s="138"/>
      <c r="AL27" s="65"/>
      <c r="AM27" s="142">
        <f>AJ27/100</f>
        <v>0</v>
      </c>
      <c r="AN27" s="26"/>
      <c r="AO27" s="87"/>
    </row>
    <row r="28" spans="1:41" s="13" customFormat="1" ht="14.1" customHeight="1">
      <c r="A28" s="674"/>
      <c r="B28" s="60" t="s">
        <v>72</v>
      </c>
      <c r="C28" s="458" t="s">
        <v>437</v>
      </c>
      <c r="D28" s="221">
        <v>15</v>
      </c>
      <c r="E28" s="71"/>
      <c r="F28" s="71">
        <f>D28/140</f>
        <v>0.10714285714285714</v>
      </c>
      <c r="G28" s="71"/>
      <c r="H28" s="107">
        <f t="shared" si="3"/>
        <v>3.54</v>
      </c>
      <c r="I28" s="424"/>
      <c r="J28" s="64" t="s">
        <v>232</v>
      </c>
      <c r="K28" s="71"/>
      <c r="L28" s="68"/>
      <c r="M28" s="62"/>
      <c r="N28" s="68"/>
      <c r="O28" s="68"/>
      <c r="P28" s="225"/>
      <c r="Q28" s="425"/>
      <c r="R28" s="70" t="s">
        <v>123</v>
      </c>
      <c r="S28" s="63"/>
      <c r="T28" s="68"/>
      <c r="U28" s="68"/>
      <c r="V28" s="68"/>
      <c r="W28" s="68"/>
      <c r="X28" s="127"/>
      <c r="Y28" s="66"/>
      <c r="Z28" s="667"/>
      <c r="AA28" s="668"/>
      <c r="AB28" s="668"/>
      <c r="AC28" s="668"/>
      <c r="AD28" s="668"/>
      <c r="AE28" s="668"/>
      <c r="AF28" s="668"/>
      <c r="AG28" s="669"/>
      <c r="AH28" s="64" t="s">
        <v>0</v>
      </c>
      <c r="AI28" s="71"/>
      <c r="AJ28" s="68"/>
      <c r="AK28" s="62"/>
      <c r="AL28" s="68"/>
      <c r="AM28" s="68"/>
      <c r="AN28" s="225"/>
      <c r="AO28" s="283"/>
    </row>
    <row r="29" spans="1:41" s="13" customFormat="1" ht="14.1" customHeight="1">
      <c r="A29" s="674"/>
      <c r="B29" s="70"/>
      <c r="C29" s="458" t="s">
        <v>438</v>
      </c>
      <c r="D29" s="88">
        <v>1</v>
      </c>
      <c r="E29" s="68"/>
      <c r="F29" s="68"/>
      <c r="G29" s="71"/>
      <c r="H29" s="107">
        <f t="shared" si="3"/>
        <v>0.23599999999999999</v>
      </c>
      <c r="I29" s="424"/>
      <c r="J29" s="64" t="s">
        <v>0</v>
      </c>
      <c r="K29" s="459"/>
      <c r="L29" s="71"/>
      <c r="M29" s="264"/>
      <c r="N29" s="264"/>
      <c r="O29" s="264"/>
      <c r="P29" s="265"/>
      <c r="Q29" s="425"/>
      <c r="R29" s="262"/>
      <c r="S29" s="19"/>
      <c r="T29" s="88"/>
      <c r="U29" s="275"/>
      <c r="V29" s="275"/>
      <c r="W29" s="71"/>
      <c r="X29" s="79"/>
      <c r="Y29" s="66"/>
      <c r="Z29" s="667"/>
      <c r="AA29" s="668"/>
      <c r="AB29" s="668"/>
      <c r="AC29" s="668"/>
      <c r="AD29" s="668"/>
      <c r="AE29" s="668"/>
      <c r="AF29" s="668"/>
      <c r="AG29" s="669"/>
      <c r="AH29" s="103" t="s">
        <v>72</v>
      </c>
      <c r="AI29" s="63"/>
      <c r="AJ29" s="68"/>
      <c r="AK29" s="162"/>
      <c r="AL29" s="68"/>
      <c r="AM29" s="15"/>
      <c r="AN29" s="163"/>
      <c r="AO29" s="66"/>
    </row>
    <row r="30" spans="1:41" s="13" customFormat="1" ht="14.1" customHeight="1">
      <c r="A30" s="674"/>
      <c r="B30" s="70"/>
      <c r="C30" s="447" t="s">
        <v>278</v>
      </c>
      <c r="D30" s="88">
        <v>3</v>
      </c>
      <c r="E30" s="68"/>
      <c r="F30" s="68">
        <f>D30/55</f>
        <v>5.4545454545454543E-2</v>
      </c>
      <c r="G30" s="68"/>
      <c r="H30" s="107">
        <f t="shared" si="3"/>
        <v>0.70799999999999996</v>
      </c>
      <c r="I30" s="424"/>
      <c r="J30" s="103" t="s">
        <v>72</v>
      </c>
      <c r="K30" s="460"/>
      <c r="L30" s="62"/>
      <c r="M30" s="68"/>
      <c r="N30" s="68"/>
      <c r="O30" s="68"/>
      <c r="P30" s="127"/>
      <c r="Q30" s="425"/>
      <c r="R30" s="103" t="s">
        <v>72</v>
      </c>
      <c r="S30" s="56"/>
      <c r="T30" s="57"/>
      <c r="U30" s="68"/>
      <c r="V30" s="68"/>
      <c r="W30" s="68"/>
      <c r="X30" s="107"/>
      <c r="Y30" s="66"/>
      <c r="Z30" s="667"/>
      <c r="AA30" s="668"/>
      <c r="AB30" s="668"/>
      <c r="AC30" s="668"/>
      <c r="AD30" s="668"/>
      <c r="AE30" s="668"/>
      <c r="AF30" s="668"/>
      <c r="AG30" s="669"/>
      <c r="AH30" s="431"/>
      <c r="AI30" s="56"/>
      <c r="AJ30" s="57"/>
      <c r="AK30" s="59"/>
      <c r="AL30" s="59"/>
      <c r="AM30" s="59"/>
      <c r="AN30" s="61"/>
      <c r="AO30" s="112"/>
    </row>
    <row r="31" spans="1:41" s="13" customFormat="1" ht="14.1" customHeight="1">
      <c r="A31" s="675"/>
      <c r="B31" s="242"/>
      <c r="C31" s="461"/>
      <c r="D31" s="57"/>
      <c r="E31" s="23"/>
      <c r="F31" s="23"/>
      <c r="G31" s="71"/>
      <c r="H31" s="111"/>
      <c r="I31" s="424"/>
      <c r="J31" s="456"/>
      <c r="K31" s="515"/>
      <c r="L31" s="516"/>
      <c r="M31" s="424"/>
      <c r="N31" s="424"/>
      <c r="O31" s="424"/>
      <c r="P31" s="424"/>
      <c r="Q31" s="425"/>
      <c r="R31" s="468"/>
      <c r="S31" s="56" t="s">
        <v>105</v>
      </c>
      <c r="T31" s="57">
        <v>1</v>
      </c>
      <c r="U31" s="23"/>
      <c r="V31" s="23"/>
      <c r="W31" s="23"/>
      <c r="X31" s="25"/>
      <c r="Y31" s="112"/>
      <c r="Z31" s="670"/>
      <c r="AA31" s="671"/>
      <c r="AB31" s="671"/>
      <c r="AC31" s="671"/>
      <c r="AD31" s="671"/>
      <c r="AE31" s="671"/>
      <c r="AF31" s="671"/>
      <c r="AG31" s="672"/>
      <c r="AH31" s="468"/>
      <c r="AI31" s="515" t="s">
        <v>316</v>
      </c>
      <c r="AJ31" s="516">
        <v>1</v>
      </c>
      <c r="AK31" s="59"/>
      <c r="AL31" s="59"/>
      <c r="AM31" s="59"/>
      <c r="AN31" s="159"/>
      <c r="AO31" s="160"/>
    </row>
    <row r="32" spans="1:41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47" t="s">
        <v>608</v>
      </c>
      <c r="I32" s="547" t="s">
        <v>609</v>
      </c>
      <c r="J32" s="73"/>
      <c r="K32" s="232" t="s">
        <v>56</v>
      </c>
      <c r="L32" s="160"/>
      <c r="M32" s="233"/>
      <c r="N32" s="233"/>
      <c r="O32" s="233"/>
      <c r="P32" s="547" t="s">
        <v>608</v>
      </c>
      <c r="Q32" s="547" t="s">
        <v>609</v>
      </c>
      <c r="R32" s="122"/>
      <c r="S32" s="113" t="s">
        <v>56</v>
      </c>
      <c r="T32" s="114"/>
      <c r="U32" s="115"/>
      <c r="V32" s="115"/>
      <c r="W32" s="115"/>
      <c r="X32" s="547" t="s">
        <v>608</v>
      </c>
      <c r="Y32" s="547" t="s">
        <v>609</v>
      </c>
      <c r="Z32" s="21"/>
      <c r="AA32" s="232" t="s">
        <v>56</v>
      </c>
      <c r="AB32" s="159"/>
      <c r="AC32" s="233"/>
      <c r="AD32" s="233"/>
      <c r="AE32" s="233"/>
      <c r="AF32" s="547" t="s">
        <v>608</v>
      </c>
      <c r="AG32" s="547" t="s">
        <v>609</v>
      </c>
      <c r="AH32" s="21"/>
      <c r="AI32" s="232" t="s">
        <v>56</v>
      </c>
      <c r="AJ32" s="159"/>
      <c r="AK32" s="233"/>
      <c r="AL32" s="233"/>
      <c r="AM32" s="233"/>
      <c r="AN32" s="547" t="s">
        <v>608</v>
      </c>
      <c r="AO32" s="547" t="s">
        <v>609</v>
      </c>
    </row>
    <row r="33" spans="1:41" s="13" customFormat="1" ht="14.1" customHeight="1">
      <c r="A33" s="653"/>
      <c r="B33" s="656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5.0441176470588234</v>
      </c>
      <c r="J33" s="656" t="s">
        <v>57</v>
      </c>
      <c r="K33" s="36" t="s">
        <v>67</v>
      </c>
      <c r="L33" s="44"/>
      <c r="M33" s="126"/>
      <c r="N33" s="126"/>
      <c r="O33" s="126"/>
      <c r="P33" s="44">
        <v>4.5</v>
      </c>
      <c r="Q33" s="45">
        <f>SUM(M5:M31)</f>
        <v>5.0084033613445378</v>
      </c>
      <c r="R33" s="647" t="s">
        <v>57</v>
      </c>
      <c r="S33" s="36" t="s">
        <v>67</v>
      </c>
      <c r="T33" s="44"/>
      <c r="U33" s="126"/>
      <c r="V33" s="126"/>
      <c r="W33" s="126"/>
      <c r="X33" s="44">
        <v>4.5</v>
      </c>
      <c r="Y33" s="45">
        <f>SUM(U5:U31)</f>
        <v>5.25</v>
      </c>
      <c r="Z33" s="647" t="s">
        <v>57</v>
      </c>
      <c r="AA33" s="36" t="s">
        <v>67</v>
      </c>
      <c r="AB33" s="44"/>
      <c r="AC33" s="126"/>
      <c r="AD33" s="126"/>
      <c r="AE33" s="126"/>
      <c r="AF33" s="44">
        <v>0</v>
      </c>
      <c r="AG33" s="45">
        <f>SUM(AC5:AC31)</f>
        <v>0</v>
      </c>
      <c r="AH33" s="647" t="s">
        <v>57</v>
      </c>
      <c r="AI33" s="36" t="s">
        <v>67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654"/>
      <c r="B34" s="656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2.2240259740259742</v>
      </c>
      <c r="J34" s="656"/>
      <c r="K34" s="37" t="s">
        <v>68</v>
      </c>
      <c r="L34" s="45"/>
      <c r="M34" s="126"/>
      <c r="N34" s="126"/>
      <c r="O34" s="126"/>
      <c r="P34" s="45">
        <v>2</v>
      </c>
      <c r="Q34" s="45">
        <f>SUM(N5:N31)</f>
        <v>2.2785714285714285</v>
      </c>
      <c r="R34" s="647"/>
      <c r="S34" s="37" t="s">
        <v>68</v>
      </c>
      <c r="T34" s="45"/>
      <c r="U34" s="126"/>
      <c r="V34" s="126"/>
      <c r="W34" s="126"/>
      <c r="X34" s="45">
        <v>2</v>
      </c>
      <c r="Y34" s="45">
        <f>SUM(V5:V31)</f>
        <v>2.4996753246753243</v>
      </c>
      <c r="Z34" s="647"/>
      <c r="AA34" s="37" t="s">
        <v>68</v>
      </c>
      <c r="AB34" s="45"/>
      <c r="AC34" s="126"/>
      <c r="AD34" s="126"/>
      <c r="AE34" s="126"/>
      <c r="AF34" s="45">
        <v>0</v>
      </c>
      <c r="AG34" s="45">
        <f>SUM(AD5:AD31)</f>
        <v>0</v>
      </c>
      <c r="AH34" s="647"/>
      <c r="AI34" s="37" t="s">
        <v>68</v>
      </c>
      <c r="AJ34" s="45"/>
      <c r="AK34" s="126"/>
      <c r="AL34" s="126"/>
      <c r="AM34" s="126"/>
      <c r="AN34" s="45">
        <v>2</v>
      </c>
      <c r="AO34" s="45">
        <f>SUM(AL5:AL31)</f>
        <v>2.3000000000000003</v>
      </c>
    </row>
    <row r="35" spans="1:41" s="17" customFormat="1" ht="14.1" customHeight="1">
      <c r="A35" s="654"/>
      <c r="B35" s="656"/>
      <c r="C35" s="38" t="s">
        <v>63</v>
      </c>
      <c r="D35" s="97"/>
      <c r="E35" s="95"/>
      <c r="F35" s="95"/>
      <c r="G35" s="95"/>
      <c r="H35" s="45">
        <f>I35</f>
        <v>1.51</v>
      </c>
      <c r="I35" s="45">
        <f>SUM(G7:G31)</f>
        <v>1.51</v>
      </c>
      <c r="J35" s="656"/>
      <c r="K35" s="38" t="s">
        <v>58</v>
      </c>
      <c r="L35" s="46"/>
      <c r="M35" s="44"/>
      <c r="N35" s="44"/>
      <c r="O35" s="44"/>
      <c r="P35" s="45">
        <f>Q35</f>
        <v>1.05</v>
      </c>
      <c r="Q35" s="45">
        <f>SUM(O7:O31)</f>
        <v>1.05</v>
      </c>
      <c r="R35" s="647"/>
      <c r="S35" s="38" t="s">
        <v>58</v>
      </c>
      <c r="T35" s="46"/>
      <c r="U35" s="44"/>
      <c r="V35" s="44"/>
      <c r="W35" s="44"/>
      <c r="X35" s="45">
        <f>Y35</f>
        <v>1</v>
      </c>
      <c r="Y35" s="45">
        <f>SUM(W7:W31)</f>
        <v>1</v>
      </c>
      <c r="Z35" s="647"/>
      <c r="AA35" s="38" t="s">
        <v>58</v>
      </c>
      <c r="AB35" s="46"/>
      <c r="AC35" s="44"/>
      <c r="AD35" s="44"/>
      <c r="AE35" s="44"/>
      <c r="AF35" s="45">
        <f>AG35</f>
        <v>0</v>
      </c>
      <c r="AG35" s="45">
        <f>SUM(AE7:AE31)</f>
        <v>0</v>
      </c>
      <c r="AH35" s="647"/>
      <c r="AI35" s="38" t="s">
        <v>58</v>
      </c>
      <c r="AJ35" s="46"/>
      <c r="AK35" s="44"/>
      <c r="AL35" s="44"/>
      <c r="AM35" s="44"/>
      <c r="AN35" s="45">
        <f>AO35</f>
        <v>2.0100000000000002</v>
      </c>
      <c r="AO35" s="45">
        <f>SUM(AM7:AM31)</f>
        <v>2.0100000000000002</v>
      </c>
    </row>
    <row r="36" spans="1:41" s="13" customFormat="1" ht="14.1" customHeight="1">
      <c r="A36" s="654"/>
      <c r="B36" s="656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656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647"/>
      <c r="S36" s="38" t="s">
        <v>59</v>
      </c>
      <c r="T36" s="46"/>
      <c r="U36" s="45"/>
      <c r="V36" s="45"/>
      <c r="W36" s="45"/>
      <c r="X36" s="45">
        <f>Y36</f>
        <v>1</v>
      </c>
      <c r="Y36" s="45">
        <v>1</v>
      </c>
      <c r="Z36" s="647"/>
      <c r="AA36" s="38" t="s">
        <v>59</v>
      </c>
      <c r="AB36" s="46"/>
      <c r="AC36" s="45"/>
      <c r="AD36" s="45"/>
      <c r="AE36" s="45"/>
      <c r="AF36" s="45">
        <f>AG36</f>
        <v>0</v>
      </c>
      <c r="AG36" s="45">
        <v>0</v>
      </c>
      <c r="AH36" s="647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654"/>
      <c r="B37" s="656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656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647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647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647"/>
      <c r="AI37" s="36" t="s">
        <v>138</v>
      </c>
      <c r="AJ37" s="46"/>
      <c r="AK37" s="46"/>
      <c r="AL37" s="46"/>
      <c r="AM37" s="46"/>
      <c r="AN37" s="45">
        <v>1</v>
      </c>
      <c r="AO37" s="45">
        <v>1</v>
      </c>
    </row>
    <row r="38" spans="1:41" s="13" customFormat="1" ht="14.1" customHeight="1">
      <c r="A38" s="654"/>
      <c r="B38" s="656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656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647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647"/>
      <c r="AA38" s="36" t="s">
        <v>121</v>
      </c>
      <c r="AB38" s="46"/>
      <c r="AC38" s="46"/>
      <c r="AD38" s="46"/>
      <c r="AE38" s="46"/>
      <c r="AF38" s="45">
        <v>0</v>
      </c>
      <c r="AG38" s="45">
        <v>0</v>
      </c>
      <c r="AH38" s="647"/>
      <c r="AI38" s="36" t="s">
        <v>121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655"/>
      <c r="B39" s="657"/>
      <c r="C39" s="38" t="s">
        <v>65</v>
      </c>
      <c r="D39" s="97"/>
      <c r="E39" s="97"/>
      <c r="F39" s="97"/>
      <c r="G39" s="97"/>
      <c r="H39" s="47">
        <f>(H33*70)+(H34*75)+(H35*25)+(H36*60)+(H37*150)+(H38*45)</f>
        <v>615.25</v>
      </c>
      <c r="I39" s="47">
        <f>(I33*70)+(I34*75)+(I35*25)+(I36*60)+(I37*150)+(I38*45)</f>
        <v>670.14018334606567</v>
      </c>
      <c r="J39" s="657"/>
      <c r="K39" s="38" t="s">
        <v>38</v>
      </c>
      <c r="L39" s="46"/>
      <c r="M39" s="46"/>
      <c r="N39" s="46"/>
      <c r="O39" s="46"/>
      <c r="P39" s="47">
        <f>(P33*70)+(P34*75)+(P35*25)+(P36*60)+(P37*150)+(P38*45)</f>
        <v>603.75</v>
      </c>
      <c r="Q39" s="47">
        <f>(Q33*70)+(Q34*75)+(Q35*25)+(Q36*60)+(Q37*150)+(Q38*45)</f>
        <v>660.23109243697479</v>
      </c>
      <c r="R39" s="648"/>
      <c r="S39" s="38" t="s">
        <v>38</v>
      </c>
      <c r="T39" s="46"/>
      <c r="U39" s="46"/>
      <c r="V39" s="46"/>
      <c r="W39" s="46"/>
      <c r="X39" s="47">
        <f>(X33*70)+(X34*75)+(X35*25)+(X36*60)+(X37*150)+(X38*45)</f>
        <v>662.5</v>
      </c>
      <c r="Y39" s="47">
        <f>(Y33*70)+(Y34*75)+(Y35*25)+(Y36*60)+(Y37*150)+(Y38*45)</f>
        <v>752.47564935064929</v>
      </c>
      <c r="Z39" s="648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0</v>
      </c>
      <c r="AG39" s="47">
        <f>(AG33*70)+(AG34*75)+(AG35*25)+(AG36*60)+(AG37*150)+(AG38*45)</f>
        <v>0</v>
      </c>
      <c r="AH39" s="648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777.75</v>
      </c>
      <c r="AO39" s="47">
        <f>(AO33*70)+(AO34*75)+(AO35*25)+(AO36*60)+(AO37*150)+(AO38*45)</f>
        <v>835.25</v>
      </c>
    </row>
    <row r="40" spans="1:41" ht="6.75" customHeight="1">
      <c r="B40" s="13"/>
      <c r="C40" s="42"/>
      <c r="J40" s="13"/>
      <c r="K40" s="42"/>
      <c r="L40" s="13"/>
      <c r="R40" s="13"/>
      <c r="S40" s="13"/>
      <c r="Z40" s="13"/>
      <c r="AA40" s="42"/>
      <c r="AH40" s="13"/>
      <c r="AI40" s="42"/>
    </row>
    <row r="41" spans="1:41" ht="19.5" customHeight="1">
      <c r="B41" s="13"/>
      <c r="C41" s="42" t="s">
        <v>53</v>
      </c>
      <c r="J41" s="13"/>
      <c r="K41" s="42" t="s">
        <v>60</v>
      </c>
      <c r="L41" s="13"/>
      <c r="R41" s="13"/>
      <c r="S41" s="13" t="s">
        <v>54</v>
      </c>
      <c r="Z41" s="13"/>
      <c r="AA41" s="42"/>
      <c r="AH41" s="13"/>
      <c r="AI41" s="42"/>
    </row>
    <row r="42" spans="1:41" ht="18.75" customHeight="1">
      <c r="B42" s="13"/>
      <c r="C42" s="640" t="s">
        <v>110</v>
      </c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R42" s="13"/>
      <c r="S42" s="13"/>
      <c r="Z42" s="13"/>
      <c r="AA42" s="42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0:A23"/>
    <mergeCell ref="A24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5:A7"/>
    <mergeCell ref="A8:A13"/>
    <mergeCell ref="A14:A19"/>
    <mergeCell ref="AI21:AI23"/>
    <mergeCell ref="A33:A39"/>
    <mergeCell ref="B33:B39"/>
    <mergeCell ref="J33:J39"/>
    <mergeCell ref="R33:R39"/>
    <mergeCell ref="Z33:Z39"/>
    <mergeCell ref="S21:S23"/>
    <mergeCell ref="K21:K23"/>
    <mergeCell ref="C21:C23"/>
    <mergeCell ref="Z5:AG31"/>
    <mergeCell ref="AH33:AH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J8" sqref="J8:P30"/>
    </sheetView>
  </sheetViews>
  <sheetFormatPr defaultRowHeight="14.1" customHeight="1"/>
  <cols>
    <col min="1" max="1" width="2.875" customWidth="1"/>
    <col min="2" max="2" width="3.625" style="13" customWidth="1"/>
    <col min="3" max="3" width="10.625" style="42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0" customWidth="1"/>
    <col min="9" max="9" width="4.625" customWidth="1"/>
    <col min="10" max="10" width="3.625" style="13" customWidth="1"/>
    <col min="11" max="11" width="10.625" style="42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42" customWidth="1"/>
    <col min="28" max="28" width="4.625" customWidth="1"/>
    <col min="29" max="29" width="10.625" hidden="1" customWidth="1"/>
    <col min="30" max="30" width="10.875" hidden="1" customWidth="1"/>
    <col min="31" max="31" width="5.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42" customWidth="1"/>
    <col min="36" max="36" width="4.625" customWidth="1"/>
    <col min="37" max="37" width="4.125" hidden="1" customWidth="1"/>
    <col min="38" max="38" width="10.875" hidden="1" customWidth="1"/>
    <col min="39" max="39" width="4.625" hidden="1" customWidth="1"/>
    <col min="40" max="40" width="3.625" style="30" customWidth="1"/>
    <col min="41" max="41" width="4.625" customWidth="1"/>
  </cols>
  <sheetData>
    <row r="1" spans="1:49" ht="19.5" customHeight="1">
      <c r="A1" s="8"/>
      <c r="B1" s="39"/>
      <c r="C1" s="39"/>
      <c r="D1" s="641" t="s">
        <v>18</v>
      </c>
      <c r="E1" s="641"/>
      <c r="F1" s="641"/>
      <c r="G1" s="641"/>
      <c r="H1" s="641"/>
      <c r="I1" s="641"/>
      <c r="J1" s="641"/>
      <c r="K1" s="5" t="s">
        <v>610</v>
      </c>
      <c r="L1" t="s">
        <v>408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9" ht="14.1" customHeight="1">
      <c r="A2" s="2" t="s">
        <v>14</v>
      </c>
      <c r="B2" s="40" t="s">
        <v>44</v>
      </c>
      <c r="C2" s="41" t="s">
        <v>45</v>
      </c>
      <c r="D2" s="651">
        <v>236</v>
      </c>
      <c r="E2" s="651"/>
      <c r="F2" s="27"/>
      <c r="G2" s="27"/>
      <c r="H2" s="27"/>
      <c r="I2" s="27"/>
      <c r="J2" s="43"/>
      <c r="K2" s="642" t="s">
        <v>487</v>
      </c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</row>
    <row r="3" spans="1:49" s="13" customFormat="1" ht="14.1" customHeight="1">
      <c r="A3" s="652" t="s">
        <v>6</v>
      </c>
      <c r="B3" s="14"/>
      <c r="C3" s="644">
        <v>45213</v>
      </c>
      <c r="D3" s="644"/>
      <c r="E3" s="18"/>
      <c r="F3" s="18"/>
      <c r="G3" s="18"/>
      <c r="H3" s="26"/>
      <c r="I3" s="14" t="s">
        <v>7</v>
      </c>
      <c r="J3" s="14"/>
      <c r="K3" s="644">
        <f>C3+1</f>
        <v>45214</v>
      </c>
      <c r="L3" s="644"/>
      <c r="M3" s="18"/>
      <c r="N3" s="18"/>
      <c r="O3" s="18"/>
      <c r="P3" s="26"/>
      <c r="Q3" s="14" t="s">
        <v>8</v>
      </c>
      <c r="R3" s="120"/>
      <c r="S3" s="644">
        <f>C3+2</f>
        <v>45215</v>
      </c>
      <c r="T3" s="644"/>
      <c r="U3" s="18"/>
      <c r="V3" s="18"/>
      <c r="W3" s="18"/>
      <c r="X3" s="26"/>
      <c r="Y3" s="14" t="s">
        <v>9</v>
      </c>
      <c r="Z3" s="120"/>
      <c r="AA3" s="644">
        <f>C3+3</f>
        <v>45216</v>
      </c>
      <c r="AB3" s="644"/>
      <c r="AC3" s="18"/>
      <c r="AD3" s="18"/>
      <c r="AE3" s="18"/>
      <c r="AF3" s="26"/>
      <c r="AG3" s="14" t="s">
        <v>10</v>
      </c>
      <c r="AH3" s="120"/>
      <c r="AI3" s="644">
        <f>C3+4</f>
        <v>45217</v>
      </c>
      <c r="AJ3" s="644"/>
      <c r="AK3" s="18"/>
      <c r="AL3" s="18"/>
      <c r="AM3" s="18"/>
      <c r="AN3" s="26"/>
      <c r="AO3" s="14" t="s">
        <v>104</v>
      </c>
    </row>
    <row r="4" spans="1:49" s="13" customFormat="1" ht="14.1" customHeight="1">
      <c r="A4" s="652"/>
      <c r="B4" s="14" t="s">
        <v>46</v>
      </c>
      <c r="C4" s="14" t="s">
        <v>47</v>
      </c>
      <c r="D4" s="14" t="s">
        <v>15</v>
      </c>
      <c r="E4" s="14" t="s">
        <v>32</v>
      </c>
      <c r="F4" s="14" t="s">
        <v>33</v>
      </c>
      <c r="G4" s="14" t="s">
        <v>36</v>
      </c>
      <c r="H4" s="26" t="s">
        <v>35</v>
      </c>
      <c r="I4" s="14" t="s">
        <v>55</v>
      </c>
      <c r="J4" s="14" t="s">
        <v>50</v>
      </c>
      <c r="K4" s="14" t="s">
        <v>51</v>
      </c>
      <c r="L4" s="14" t="s">
        <v>52</v>
      </c>
      <c r="M4" s="14" t="s">
        <v>32</v>
      </c>
      <c r="N4" s="14" t="s">
        <v>33</v>
      </c>
      <c r="O4" s="14" t="s">
        <v>36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26" t="s">
        <v>35</v>
      </c>
      <c r="Y4" s="14" t="s">
        <v>55</v>
      </c>
      <c r="Z4" s="120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26" t="s">
        <v>35</v>
      </c>
      <c r="AG4" s="14" t="s">
        <v>55</v>
      </c>
      <c r="AH4" s="120" t="s">
        <v>46</v>
      </c>
      <c r="AI4" s="14" t="s">
        <v>47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35</v>
      </c>
      <c r="AO4" s="14" t="s">
        <v>55</v>
      </c>
    </row>
    <row r="5" spans="1:49" s="13" customFormat="1" ht="14.1" customHeight="1">
      <c r="A5" s="649" t="s">
        <v>13</v>
      </c>
      <c r="B5" s="74" t="s">
        <v>287</v>
      </c>
      <c r="C5" s="117" t="s">
        <v>97</v>
      </c>
      <c r="D5" s="118">
        <v>100</v>
      </c>
      <c r="E5" s="15">
        <f>D5/20</f>
        <v>5</v>
      </c>
      <c r="F5" s="445"/>
      <c r="G5" s="445"/>
      <c r="H5" s="238">
        <f>(D5*$D$2)/1000</f>
        <v>23.6</v>
      </c>
      <c r="I5" s="66"/>
      <c r="J5" s="74" t="s">
        <v>96</v>
      </c>
      <c r="K5" s="117" t="s">
        <v>97</v>
      </c>
      <c r="L5" s="118">
        <v>82</v>
      </c>
      <c r="M5" s="68">
        <f>L5/20</f>
        <v>4.0999999999999996</v>
      </c>
      <c r="N5" s="14"/>
      <c r="O5" s="14"/>
      <c r="P5" s="107">
        <f>(L5*$D$2)/1000</f>
        <v>19.352</v>
      </c>
      <c r="Q5" s="66"/>
      <c r="R5" s="143" t="s">
        <v>236</v>
      </c>
      <c r="S5" s="72" t="s">
        <v>237</v>
      </c>
      <c r="T5" s="75">
        <v>120</v>
      </c>
      <c r="U5" s="68">
        <f>T5/30</f>
        <v>4</v>
      </c>
      <c r="V5" s="14"/>
      <c r="W5" s="14"/>
      <c r="X5" s="107">
        <f>(T5*$D$2)/1000</f>
        <v>28.32</v>
      </c>
      <c r="Y5" s="146"/>
      <c r="Z5" s="74" t="s">
        <v>96</v>
      </c>
      <c r="AA5" s="117" t="s">
        <v>97</v>
      </c>
      <c r="AB5" s="118">
        <v>86</v>
      </c>
      <c r="AC5" s="68">
        <f>AB5/20</f>
        <v>4.3</v>
      </c>
      <c r="AD5" s="14"/>
      <c r="AE5" s="14"/>
      <c r="AF5" s="107">
        <f>(AB5*$D$2)/1000</f>
        <v>20.295999999999999</v>
      </c>
      <c r="AG5" s="66"/>
      <c r="AH5" s="74" t="s">
        <v>295</v>
      </c>
      <c r="AI5" s="117" t="s">
        <v>97</v>
      </c>
      <c r="AJ5" s="118">
        <v>60</v>
      </c>
      <c r="AK5" s="68">
        <f>AJ5/20</f>
        <v>3</v>
      </c>
      <c r="AL5" s="14"/>
      <c r="AM5" s="14"/>
      <c r="AN5" s="107">
        <f>(AJ5*$D$2)/1000</f>
        <v>14.16</v>
      </c>
      <c r="AO5" s="66"/>
    </row>
    <row r="6" spans="1:49" s="13" customFormat="1" ht="14.1" customHeight="1">
      <c r="A6" s="649"/>
      <c r="B6" s="67" t="s">
        <v>78</v>
      </c>
      <c r="C6" s="76" t="s">
        <v>602</v>
      </c>
      <c r="D6" s="77">
        <v>1</v>
      </c>
      <c r="E6" s="68"/>
      <c r="F6" s="68"/>
      <c r="G6" s="71"/>
      <c r="H6" s="111"/>
      <c r="I6" s="66"/>
      <c r="J6" s="67" t="s">
        <v>98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2.36</v>
      </c>
      <c r="Q6" s="111"/>
      <c r="R6" s="67"/>
      <c r="S6" s="229"/>
      <c r="T6" s="68"/>
      <c r="U6" s="68"/>
      <c r="V6" s="68"/>
      <c r="W6" s="71"/>
      <c r="X6" s="111"/>
      <c r="Y6" s="146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2.36</v>
      </c>
      <c r="AG6" s="111"/>
      <c r="AH6" s="67" t="s">
        <v>296</v>
      </c>
      <c r="AI6" s="76" t="s">
        <v>297</v>
      </c>
      <c r="AJ6" s="77">
        <v>10</v>
      </c>
      <c r="AK6" s="68">
        <f>AJ6/20</f>
        <v>0.5</v>
      </c>
      <c r="AL6" s="68"/>
      <c r="AM6" s="71"/>
      <c r="AN6" s="107">
        <f>(AJ6*$D$2)/1000</f>
        <v>2.36</v>
      </c>
      <c r="AO6" s="66"/>
    </row>
    <row r="7" spans="1:49" s="13" customFormat="1" ht="14.1" customHeight="1">
      <c r="A7" s="649"/>
      <c r="B7" s="20" t="s">
        <v>100</v>
      </c>
      <c r="C7" s="6"/>
      <c r="D7" s="14"/>
      <c r="E7" s="14"/>
      <c r="F7" s="14"/>
      <c r="G7" s="14"/>
      <c r="H7" s="66"/>
      <c r="I7" s="66"/>
      <c r="J7" s="67" t="s">
        <v>100</v>
      </c>
      <c r="K7" s="6"/>
      <c r="L7" s="14"/>
      <c r="M7" s="14"/>
      <c r="N7" s="14"/>
      <c r="O7" s="14"/>
      <c r="P7" s="26"/>
      <c r="Q7" s="111"/>
      <c r="R7" s="15" t="s">
        <v>186</v>
      </c>
      <c r="S7" s="229"/>
      <c r="T7" s="68"/>
      <c r="U7" s="14"/>
      <c r="V7" s="14"/>
      <c r="W7" s="14"/>
      <c r="X7" s="66"/>
      <c r="Y7" s="146"/>
      <c r="Z7" s="67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66"/>
    </row>
    <row r="8" spans="1:49" s="13" customFormat="1" ht="14.1" customHeight="1">
      <c r="A8" s="649" t="s">
        <v>2</v>
      </c>
      <c r="B8" s="50" t="s">
        <v>449</v>
      </c>
      <c r="C8" s="176" t="s">
        <v>225</v>
      </c>
      <c r="D8" s="89">
        <v>75</v>
      </c>
      <c r="E8" s="188"/>
      <c r="F8" s="469">
        <f>D8/35</f>
        <v>2.1428571428571428</v>
      </c>
      <c r="G8" s="182"/>
      <c r="H8" s="84">
        <f>(D8*$D$2)/1000</f>
        <v>17.7</v>
      </c>
      <c r="I8" s="300"/>
      <c r="J8" s="69" t="s">
        <v>222</v>
      </c>
      <c r="K8" s="85" t="s">
        <v>201</v>
      </c>
      <c r="L8" s="89">
        <v>70</v>
      </c>
      <c r="M8" s="89"/>
      <c r="N8" s="89">
        <f>L8*0.9/30</f>
        <v>2.1</v>
      </c>
      <c r="O8" s="88"/>
      <c r="P8" s="107">
        <f>(L8*$D$2)/1000</f>
        <v>16.52</v>
      </c>
      <c r="Q8" s="87"/>
      <c r="R8" s="50" t="s">
        <v>238</v>
      </c>
      <c r="S8" s="176" t="s">
        <v>205</v>
      </c>
      <c r="T8" s="51">
        <v>40</v>
      </c>
      <c r="U8" s="88"/>
      <c r="V8" s="89">
        <f>T8/35</f>
        <v>1.1428571428571428</v>
      </c>
      <c r="W8" s="88"/>
      <c r="X8" s="135">
        <f t="shared" ref="X8:X13" si="0">(T8*$D$2)/1000</f>
        <v>9.44</v>
      </c>
      <c r="Y8" s="90"/>
      <c r="Z8" s="50" t="s">
        <v>243</v>
      </c>
      <c r="AA8" s="85" t="s">
        <v>234</v>
      </c>
      <c r="AB8" s="88">
        <v>100</v>
      </c>
      <c r="AC8" s="109"/>
      <c r="AD8" s="89">
        <f>AB8*0.7/35</f>
        <v>2</v>
      </c>
      <c r="AE8" s="145"/>
      <c r="AF8" s="107">
        <f>(AB8*1451)/1000</f>
        <v>145.1</v>
      </c>
      <c r="AG8" s="90"/>
      <c r="AH8" s="50" t="s">
        <v>249</v>
      </c>
      <c r="AI8" s="85" t="s">
        <v>250</v>
      </c>
      <c r="AJ8" s="89">
        <v>30</v>
      </c>
      <c r="AK8" s="188"/>
      <c r="AL8" s="284">
        <f>AJ8*0.7/35</f>
        <v>0.6</v>
      </c>
      <c r="AM8" s="182"/>
      <c r="AN8" s="107">
        <f>(AJ8*$D$2)/1000</f>
        <v>7.08</v>
      </c>
      <c r="AO8" s="90"/>
    </row>
    <row r="9" spans="1:49" s="13" customFormat="1" ht="14.1" customHeight="1">
      <c r="A9" s="649"/>
      <c r="B9" s="93" t="s">
        <v>373</v>
      </c>
      <c r="C9" s="176" t="s">
        <v>212</v>
      </c>
      <c r="D9" s="89">
        <v>3</v>
      </c>
      <c r="E9" s="148"/>
      <c r="F9" s="470"/>
      <c r="G9" s="142">
        <f>D9/100</f>
        <v>0.03</v>
      </c>
      <c r="H9" s="107">
        <f>(D9*$D$2)/1000</f>
        <v>0.70799999999999996</v>
      </c>
      <c r="I9" s="320"/>
      <c r="J9" s="70" t="s">
        <v>482</v>
      </c>
      <c r="K9" s="63" t="s">
        <v>212</v>
      </c>
      <c r="L9" s="68">
        <v>15</v>
      </c>
      <c r="M9" s="89"/>
      <c r="N9" s="89"/>
      <c r="O9" s="89">
        <f>L9/100</f>
        <v>0.15</v>
      </c>
      <c r="P9" s="107">
        <f>(L9*$D$2)/1000</f>
        <v>3.54</v>
      </c>
      <c r="Q9" s="90"/>
      <c r="R9" s="93" t="s">
        <v>239</v>
      </c>
      <c r="S9" s="176" t="s">
        <v>212</v>
      </c>
      <c r="T9" s="51">
        <v>10</v>
      </c>
      <c r="U9" s="134"/>
      <c r="V9" s="142"/>
      <c r="W9" s="88">
        <f>T9/100</f>
        <v>0.1</v>
      </c>
      <c r="X9" s="135">
        <f t="shared" si="0"/>
        <v>2.36</v>
      </c>
      <c r="Y9" s="87"/>
      <c r="Z9" s="93" t="s">
        <v>244</v>
      </c>
      <c r="AA9" s="85"/>
      <c r="AB9" s="88"/>
      <c r="AC9" s="109"/>
      <c r="AD9" s="134"/>
      <c r="AE9" s="88"/>
      <c r="AF9" s="26"/>
      <c r="AG9" s="87"/>
      <c r="AH9" s="93" t="s">
        <v>251</v>
      </c>
      <c r="AI9" s="85" t="s">
        <v>195</v>
      </c>
      <c r="AJ9" s="89">
        <v>55</v>
      </c>
      <c r="AK9" s="148"/>
      <c r="AL9" s="145">
        <f>AJ9/35</f>
        <v>1.5714285714285714</v>
      </c>
      <c r="AM9" s="142"/>
      <c r="AN9" s="107">
        <f>(AJ9*$D$2)/1000</f>
        <v>12.98</v>
      </c>
      <c r="AO9" s="87"/>
    </row>
    <row r="10" spans="1:49" s="13" customFormat="1" ht="14.1" customHeight="1">
      <c r="A10" s="649"/>
      <c r="B10" s="93" t="s">
        <v>126</v>
      </c>
      <c r="C10" s="176" t="s">
        <v>450</v>
      </c>
      <c r="D10" s="89">
        <v>2</v>
      </c>
      <c r="E10" s="434"/>
      <c r="F10" s="471"/>
      <c r="G10" s="142"/>
      <c r="H10" s="107">
        <f>(D10*$D$2)/1000</f>
        <v>0.47199999999999998</v>
      </c>
      <c r="I10" s="320"/>
      <c r="J10" s="70" t="s">
        <v>198</v>
      </c>
      <c r="K10" s="63" t="s">
        <v>483</v>
      </c>
      <c r="L10" s="68">
        <v>35</v>
      </c>
      <c r="M10" s="89">
        <f>L10/90</f>
        <v>0.3888888888888889</v>
      </c>
      <c r="N10" s="89"/>
      <c r="O10" s="86"/>
      <c r="P10" s="107">
        <f>(L10*$D$2)/1000</f>
        <v>8.26</v>
      </c>
      <c r="Q10" s="87"/>
      <c r="R10" s="93" t="s">
        <v>210</v>
      </c>
      <c r="S10" s="176" t="s">
        <v>240</v>
      </c>
      <c r="T10" s="51">
        <v>15</v>
      </c>
      <c r="U10" s="214"/>
      <c r="V10" s="89">
        <f>T10/35</f>
        <v>0.42857142857142855</v>
      </c>
      <c r="W10" s="88"/>
      <c r="X10" s="135">
        <f t="shared" si="0"/>
        <v>3.54</v>
      </c>
      <c r="Y10" s="90"/>
      <c r="Z10" s="93" t="s">
        <v>245</v>
      </c>
      <c r="AA10" s="85"/>
      <c r="AB10" s="85"/>
      <c r="AC10" s="109"/>
      <c r="AD10" s="89"/>
      <c r="AE10" s="142"/>
      <c r="AF10" s="135"/>
      <c r="AG10" s="87"/>
      <c r="AH10" s="93" t="s">
        <v>182</v>
      </c>
      <c r="AI10" s="85" t="s">
        <v>252</v>
      </c>
      <c r="AJ10" s="89">
        <v>1</v>
      </c>
      <c r="AK10" s="142"/>
      <c r="AL10" s="142"/>
      <c r="AM10" s="142"/>
      <c r="AN10" s="107">
        <f>(AJ10*$D$2)/1000</f>
        <v>0.23599999999999999</v>
      </c>
      <c r="AO10" s="189"/>
    </row>
    <row r="11" spans="1:49" s="13" customFormat="1" ht="14.1" customHeight="1">
      <c r="A11" s="649"/>
      <c r="B11" s="93" t="s">
        <v>174</v>
      </c>
      <c r="C11" s="176" t="s">
        <v>229</v>
      </c>
      <c r="D11" s="89">
        <v>40</v>
      </c>
      <c r="E11" s="92"/>
      <c r="F11" s="472"/>
      <c r="G11" s="142">
        <f>D11/100</f>
        <v>0.4</v>
      </c>
      <c r="H11" s="107">
        <f>(D11*$D$2)/1000</f>
        <v>9.44</v>
      </c>
      <c r="I11" s="320"/>
      <c r="J11" s="70" t="s">
        <v>179</v>
      </c>
      <c r="K11" s="63" t="s">
        <v>484</v>
      </c>
      <c r="L11" s="68">
        <v>1</v>
      </c>
      <c r="M11" s="89"/>
      <c r="N11" s="89"/>
      <c r="O11" s="86"/>
      <c r="P11" s="107">
        <f>(L11*$D$2)/1000</f>
        <v>0.23599999999999999</v>
      </c>
      <c r="Q11" s="87"/>
      <c r="R11" s="93" t="s">
        <v>236</v>
      </c>
      <c r="S11" s="176" t="s">
        <v>241</v>
      </c>
      <c r="T11" s="51">
        <v>50</v>
      </c>
      <c r="U11" s="134"/>
      <c r="V11" s="134"/>
      <c r="W11" s="88">
        <f>T11/100</f>
        <v>0.5</v>
      </c>
      <c r="X11" s="135">
        <f t="shared" si="0"/>
        <v>11.8</v>
      </c>
      <c r="Y11" s="87"/>
      <c r="Z11" s="93"/>
      <c r="AA11" s="85"/>
      <c r="AB11" s="85"/>
      <c r="AC11" s="109"/>
      <c r="AD11" s="134"/>
      <c r="AE11" s="88"/>
      <c r="AF11" s="135"/>
      <c r="AG11" s="87"/>
      <c r="AH11" s="93"/>
      <c r="AI11" s="173" t="s">
        <v>253</v>
      </c>
      <c r="AJ11" s="92">
        <v>20</v>
      </c>
      <c r="AK11" s="142"/>
      <c r="AL11" s="142"/>
      <c r="AM11" s="88">
        <f>AJ11/100</f>
        <v>0.2</v>
      </c>
      <c r="AN11" s="107">
        <f>(AJ11*$D$2)/1000</f>
        <v>4.72</v>
      </c>
      <c r="AO11" s="87"/>
    </row>
    <row r="12" spans="1:49" s="13" customFormat="1" ht="14.1" customHeight="1">
      <c r="A12" s="649"/>
      <c r="B12" s="192" t="s">
        <v>124</v>
      </c>
      <c r="C12" s="85"/>
      <c r="D12" s="89"/>
      <c r="E12" s="134"/>
      <c r="F12" s="473"/>
      <c r="G12" s="134"/>
      <c r="H12" s="107"/>
      <c r="I12" s="300"/>
      <c r="J12" s="514" t="s">
        <v>180</v>
      </c>
      <c r="K12" s="134"/>
      <c r="L12" s="89"/>
      <c r="M12" s="89"/>
      <c r="N12" s="89"/>
      <c r="O12" s="88"/>
      <c r="P12" s="100"/>
      <c r="Q12" s="87"/>
      <c r="R12" s="60" t="s">
        <v>183</v>
      </c>
      <c r="S12" s="176" t="s">
        <v>242</v>
      </c>
      <c r="T12" s="51">
        <v>1</v>
      </c>
      <c r="U12" s="134"/>
      <c r="V12" s="89"/>
      <c r="W12" s="88"/>
      <c r="X12" s="135">
        <f t="shared" si="0"/>
        <v>0.23599999999999999</v>
      </c>
      <c r="Y12" s="87"/>
      <c r="Z12" s="190" t="s">
        <v>193</v>
      </c>
      <c r="AA12" s="270"/>
      <c r="AB12" s="276"/>
      <c r="AC12" s="109"/>
      <c r="AD12" s="89"/>
      <c r="AE12" s="145"/>
      <c r="AF12" s="84"/>
      <c r="AG12" s="90"/>
      <c r="AH12" s="103" t="s">
        <v>180</v>
      </c>
      <c r="AI12" s="178"/>
      <c r="AJ12" s="285"/>
      <c r="AK12" s="145"/>
      <c r="AL12" s="145"/>
      <c r="AM12" s="88"/>
      <c r="AN12" s="107"/>
      <c r="AO12" s="87"/>
    </row>
    <row r="13" spans="1:49" s="13" customFormat="1" ht="14.1" customHeight="1">
      <c r="A13" s="649"/>
      <c r="B13" s="103"/>
      <c r="C13" s="85"/>
      <c r="D13" s="89"/>
      <c r="E13" s="89"/>
      <c r="F13" s="89"/>
      <c r="G13" s="86"/>
      <c r="H13" s="100"/>
      <c r="I13" s="320"/>
      <c r="J13" s="93"/>
      <c r="K13" s="476"/>
      <c r="L13" s="174"/>
      <c r="M13" s="109"/>
      <c r="N13" s="134"/>
      <c r="O13" s="88"/>
      <c r="P13" s="135"/>
      <c r="Q13" s="87"/>
      <c r="R13" s="180"/>
      <c r="S13" s="176" t="s">
        <v>218</v>
      </c>
      <c r="T13" s="51">
        <v>7</v>
      </c>
      <c r="U13" s="134"/>
      <c r="V13" s="134"/>
      <c r="W13" s="88">
        <f>T13/100</f>
        <v>7.0000000000000007E-2</v>
      </c>
      <c r="X13" s="135">
        <f t="shared" si="0"/>
        <v>1.6519999999999999</v>
      </c>
      <c r="Y13" s="87"/>
      <c r="Z13" s="82"/>
      <c r="AA13" s="85"/>
      <c r="AB13" s="105"/>
      <c r="AC13" s="51"/>
      <c r="AD13" s="89"/>
      <c r="AE13" s="88"/>
      <c r="AF13" s="100"/>
      <c r="AG13" s="87"/>
      <c r="AH13" s="180"/>
      <c r="AI13" s="85"/>
      <c r="AJ13" s="212"/>
      <c r="AK13" s="92"/>
      <c r="AL13" s="92"/>
      <c r="AM13" s="191"/>
      <c r="AN13" s="107"/>
      <c r="AO13" s="87"/>
    </row>
    <row r="14" spans="1:49" s="13" customFormat="1" ht="14.1" customHeight="1">
      <c r="A14" s="649"/>
      <c r="B14" s="195"/>
      <c r="C14" s="474"/>
      <c r="D14" s="50"/>
      <c r="E14" s="475"/>
      <c r="F14" s="194"/>
      <c r="G14" s="88"/>
      <c r="H14" s="135"/>
      <c r="I14" s="320"/>
      <c r="J14" s="299"/>
      <c r="K14" s="321"/>
      <c r="L14" s="105"/>
      <c r="M14" s="89"/>
      <c r="N14" s="89"/>
      <c r="O14" s="89"/>
      <c r="P14" s="100"/>
      <c r="Q14" s="293"/>
      <c r="R14" s="93"/>
      <c r="S14" s="85"/>
      <c r="T14" s="89"/>
      <c r="U14" s="92"/>
      <c r="V14" s="92"/>
      <c r="W14" s="191"/>
      <c r="X14" s="135"/>
      <c r="Y14" s="87"/>
      <c r="Z14" s="185"/>
      <c r="AA14" s="85"/>
      <c r="AB14" s="89"/>
      <c r="AC14" s="89"/>
      <c r="AD14" s="89"/>
      <c r="AE14" s="88"/>
      <c r="AF14" s="100"/>
      <c r="AG14" s="87"/>
      <c r="AH14" s="185"/>
      <c r="AI14" s="85"/>
      <c r="AJ14" s="89"/>
      <c r="AK14" s="89"/>
      <c r="AL14" s="89"/>
      <c r="AM14" s="88"/>
      <c r="AN14" s="100"/>
      <c r="AO14" s="87"/>
    </row>
    <row r="15" spans="1:49" s="13" customFormat="1" ht="14.1" customHeight="1">
      <c r="A15" s="650" t="s">
        <v>3</v>
      </c>
      <c r="B15" s="50" t="s">
        <v>439</v>
      </c>
      <c r="C15" s="321" t="s">
        <v>440</v>
      </c>
      <c r="D15" s="89">
        <v>7</v>
      </c>
      <c r="E15" s="148"/>
      <c r="F15" s="145"/>
      <c r="G15" s="142">
        <f>D15/100</f>
        <v>7.0000000000000007E-2</v>
      </c>
      <c r="H15" s="107">
        <f>(D15*$D$2)/1000</f>
        <v>1.6519999999999999</v>
      </c>
      <c r="I15" s="90"/>
      <c r="J15" s="93" t="s">
        <v>150</v>
      </c>
      <c r="K15" s="85" t="s">
        <v>151</v>
      </c>
      <c r="L15" s="89">
        <v>40</v>
      </c>
      <c r="M15" s="134"/>
      <c r="N15" s="92"/>
      <c r="O15" s="88">
        <f>L15/100</f>
        <v>0.4</v>
      </c>
      <c r="P15" s="107">
        <f>(L15*$D$2)/1000</f>
        <v>9.44</v>
      </c>
      <c r="Q15" s="320"/>
      <c r="R15" s="677" t="s">
        <v>500</v>
      </c>
      <c r="S15" s="447" t="s">
        <v>500</v>
      </c>
      <c r="T15" s="89">
        <v>60</v>
      </c>
      <c r="U15" s="134">
        <f>T15/55</f>
        <v>1.0909090909090908</v>
      </c>
      <c r="V15" s="134"/>
      <c r="W15" s="88"/>
      <c r="X15" s="107">
        <f t="shared" ref="X15" si="1">(T15*$D$2)/1000</f>
        <v>14.16</v>
      </c>
      <c r="Y15" s="90"/>
      <c r="Z15" s="50" t="s">
        <v>312</v>
      </c>
      <c r="AA15" s="154" t="s">
        <v>308</v>
      </c>
      <c r="AB15" s="89">
        <v>5</v>
      </c>
      <c r="AC15" s="280"/>
      <c r="AD15" s="145"/>
      <c r="AE15" s="88">
        <f>AB15/100</f>
        <v>0.05</v>
      </c>
      <c r="AF15" s="107">
        <f>(AB15*$D$2)/1000</f>
        <v>1.18</v>
      </c>
      <c r="AG15" s="87"/>
      <c r="AH15" s="69" t="s">
        <v>221</v>
      </c>
      <c r="AI15" s="326" t="s">
        <v>451</v>
      </c>
      <c r="AJ15" s="89">
        <v>16</v>
      </c>
      <c r="AK15" s="236">
        <f>AJ15/20</f>
        <v>0.8</v>
      </c>
      <c r="AL15" s="157"/>
      <c r="AM15" s="145"/>
      <c r="AN15" s="107">
        <f>(AJ15*$D$2)/1000</f>
        <v>3.7759999999999998</v>
      </c>
      <c r="AO15" s="90"/>
      <c r="AQ15" s="332"/>
      <c r="AR15" s="340"/>
      <c r="AS15" s="332"/>
      <c r="AT15" s="344"/>
      <c r="AU15" s="334"/>
      <c r="AV15" s="334"/>
      <c r="AW15" s="339"/>
    </row>
    <row r="16" spans="1:49" s="13" customFormat="1" ht="14.1" customHeight="1">
      <c r="A16" s="650"/>
      <c r="B16" s="93" t="s">
        <v>441</v>
      </c>
      <c r="C16" s="321" t="s">
        <v>144</v>
      </c>
      <c r="D16" s="89">
        <v>10</v>
      </c>
      <c r="E16" s="134"/>
      <c r="F16" s="134">
        <f>D16/35</f>
        <v>0.2857142857142857</v>
      </c>
      <c r="G16" s="88"/>
      <c r="H16" s="107">
        <f>(D16*$D$2)/1000</f>
        <v>2.36</v>
      </c>
      <c r="I16" s="90"/>
      <c r="J16" s="93" t="s">
        <v>146</v>
      </c>
      <c r="K16" s="85" t="s">
        <v>144</v>
      </c>
      <c r="L16" s="89">
        <v>12</v>
      </c>
      <c r="M16" s="134"/>
      <c r="N16" s="92">
        <f>L16/30</f>
        <v>0.4</v>
      </c>
      <c r="O16" s="88"/>
      <c r="P16" s="107">
        <f>(L16*$D$2)/1000</f>
        <v>2.8319999999999999</v>
      </c>
      <c r="Q16" s="320"/>
      <c r="R16" s="678"/>
      <c r="S16" s="321"/>
      <c r="T16" s="89"/>
      <c r="U16" s="92"/>
      <c r="V16" s="92"/>
      <c r="W16" s="142"/>
      <c r="X16" s="107"/>
      <c r="Y16" s="87"/>
      <c r="Z16" s="93" t="s">
        <v>313</v>
      </c>
      <c r="AA16" s="176" t="s">
        <v>309</v>
      </c>
      <c r="AB16" s="89">
        <v>15</v>
      </c>
      <c r="AC16" s="134"/>
      <c r="AD16" s="134">
        <f>AB16/50</f>
        <v>0.3</v>
      </c>
      <c r="AE16" s="88"/>
      <c r="AF16" s="107">
        <f t="shared" ref="AF16:AF19" si="2">(AB16*$D$2)/1000</f>
        <v>3.54</v>
      </c>
      <c r="AG16" s="87"/>
      <c r="AH16" s="70" t="s">
        <v>119</v>
      </c>
      <c r="AI16" s="326" t="s">
        <v>452</v>
      </c>
      <c r="AJ16" s="89">
        <v>20</v>
      </c>
      <c r="AK16" s="177"/>
      <c r="AL16" s="134"/>
      <c r="AM16" s="88">
        <f>AJ16/100</f>
        <v>0.2</v>
      </c>
      <c r="AN16" s="107">
        <f>(AJ16*$D$2)/1000</f>
        <v>4.72</v>
      </c>
      <c r="AO16" s="87"/>
      <c r="AQ16" s="332"/>
      <c r="AR16" s="346"/>
      <c r="AS16" s="332"/>
      <c r="AT16" s="332"/>
      <c r="AU16" s="332"/>
      <c r="AV16" s="334"/>
      <c r="AW16" s="339"/>
    </row>
    <row r="17" spans="1:49" s="13" customFormat="1" ht="14.1" customHeight="1">
      <c r="A17" s="650"/>
      <c r="B17" s="93" t="s">
        <v>233</v>
      </c>
      <c r="C17" s="321" t="s">
        <v>311</v>
      </c>
      <c r="D17" s="89">
        <v>40</v>
      </c>
      <c r="E17" s="134"/>
      <c r="F17" s="142"/>
      <c r="G17" s="142">
        <f>D17/100</f>
        <v>0.4</v>
      </c>
      <c r="H17" s="107">
        <f>(D17*$D$2)/1000</f>
        <v>9.44</v>
      </c>
      <c r="I17" s="87"/>
      <c r="J17" s="93" t="s">
        <v>127</v>
      </c>
      <c r="K17" s="85" t="s">
        <v>152</v>
      </c>
      <c r="L17" s="89">
        <v>2</v>
      </c>
      <c r="M17" s="134"/>
      <c r="N17" s="92"/>
      <c r="O17" s="88"/>
      <c r="P17" s="107">
        <f>(L17*$D$2)/1000</f>
        <v>0.47199999999999998</v>
      </c>
      <c r="Q17" s="320"/>
      <c r="R17" s="678"/>
      <c r="S17" s="513"/>
      <c r="T17" s="89"/>
      <c r="U17" s="92"/>
      <c r="V17" s="92"/>
      <c r="W17" s="142"/>
      <c r="X17" s="107"/>
      <c r="Y17" s="189"/>
      <c r="Z17" s="93" t="s">
        <v>310</v>
      </c>
      <c r="AA17" s="154" t="s">
        <v>311</v>
      </c>
      <c r="AB17" s="89">
        <v>45</v>
      </c>
      <c r="AC17" s="134"/>
      <c r="AD17" s="142"/>
      <c r="AE17" s="88">
        <f>AB17/100</f>
        <v>0.45</v>
      </c>
      <c r="AF17" s="107">
        <f t="shared" si="2"/>
        <v>10.62</v>
      </c>
      <c r="AG17" s="87"/>
      <c r="AH17" s="70" t="s">
        <v>154</v>
      </c>
      <c r="AI17" s="326" t="s">
        <v>453</v>
      </c>
      <c r="AJ17" s="89">
        <v>11</v>
      </c>
      <c r="AK17" s="144"/>
      <c r="AL17" s="104">
        <f>AJ17/35</f>
        <v>0.31428571428571428</v>
      </c>
      <c r="AM17" s="145"/>
      <c r="AN17" s="107">
        <f>(AJ17*$D$2)/1000</f>
        <v>2.5960000000000001</v>
      </c>
      <c r="AO17" s="87"/>
      <c r="AQ17" s="332"/>
      <c r="AR17" s="340"/>
      <c r="AS17" s="332"/>
      <c r="AT17" s="332"/>
      <c r="AU17" s="334"/>
      <c r="AV17" s="334"/>
      <c r="AW17" s="339"/>
    </row>
    <row r="18" spans="1:49" s="13" customFormat="1" ht="14.1" customHeight="1">
      <c r="A18" s="650"/>
      <c r="B18" s="93" t="s">
        <v>149</v>
      </c>
      <c r="C18" s="321" t="s">
        <v>281</v>
      </c>
      <c r="D18" s="89">
        <v>13</v>
      </c>
      <c r="E18" s="134"/>
      <c r="F18" s="89"/>
      <c r="G18" s="142">
        <f>D18/100</f>
        <v>0.13</v>
      </c>
      <c r="H18" s="107">
        <f>(D18*$D$2)/1000</f>
        <v>3.0680000000000001</v>
      </c>
      <c r="I18" s="217"/>
      <c r="J18" s="93" t="s">
        <v>149</v>
      </c>
      <c r="K18" s="85" t="s">
        <v>376</v>
      </c>
      <c r="L18" s="89">
        <v>10</v>
      </c>
      <c r="M18" s="134"/>
      <c r="N18" s="92"/>
      <c r="O18" s="88">
        <f>L18/100</f>
        <v>0.1</v>
      </c>
      <c r="P18" s="238">
        <f>(L18*$D$2)/1000</f>
        <v>2.36</v>
      </c>
      <c r="Q18" s="320"/>
      <c r="R18" s="678"/>
      <c r="S18" s="513"/>
      <c r="T18" s="89"/>
      <c r="U18" s="92"/>
      <c r="V18" s="92"/>
      <c r="W18" s="142"/>
      <c r="X18" s="107"/>
      <c r="Y18" s="87"/>
      <c r="Z18" s="93" t="s">
        <v>314</v>
      </c>
      <c r="AA18" s="85" t="s">
        <v>485</v>
      </c>
      <c r="AB18" s="89">
        <v>10</v>
      </c>
      <c r="AC18" s="134"/>
      <c r="AD18" s="89"/>
      <c r="AE18" s="88">
        <f t="shared" ref="AE18:AE19" si="3">AB18/100</f>
        <v>0.1</v>
      </c>
      <c r="AF18" s="107">
        <f t="shared" si="2"/>
        <v>2.36</v>
      </c>
      <c r="AG18" s="87"/>
      <c r="AH18" s="70" t="s">
        <v>331</v>
      </c>
      <c r="AI18" s="63" t="s">
        <v>454</v>
      </c>
      <c r="AJ18" s="89">
        <v>1</v>
      </c>
      <c r="AK18" s="177"/>
      <c r="AL18" s="134"/>
      <c r="AM18" s="145"/>
      <c r="AN18" s="107">
        <f>(AJ18*$D$2)/1000</f>
        <v>0.23599999999999999</v>
      </c>
      <c r="AO18" s="87"/>
      <c r="AQ18" s="332"/>
      <c r="AR18" s="329"/>
      <c r="AS18" s="332"/>
      <c r="AT18" s="332"/>
      <c r="AU18" s="332"/>
      <c r="AV18" s="334"/>
      <c r="AW18" s="339"/>
    </row>
    <row r="19" spans="1:49" s="13" customFormat="1" ht="14.1" customHeight="1">
      <c r="A19" s="650"/>
      <c r="B19" s="103" t="s">
        <v>124</v>
      </c>
      <c r="C19" s="321" t="s">
        <v>442</v>
      </c>
      <c r="D19" s="89">
        <v>5</v>
      </c>
      <c r="E19" s="148"/>
      <c r="F19" s="145"/>
      <c r="G19" s="142">
        <f>D19/100</f>
        <v>0.05</v>
      </c>
      <c r="H19" s="107">
        <f>(D19*$D$2)/1000</f>
        <v>1.18</v>
      </c>
      <c r="I19" s="90"/>
      <c r="J19" s="103" t="s">
        <v>124</v>
      </c>
      <c r="K19" s="218"/>
      <c r="L19" s="210"/>
      <c r="M19" s="88"/>
      <c r="N19" s="89"/>
      <c r="O19" s="134"/>
      <c r="P19" s="135"/>
      <c r="Q19" s="87"/>
      <c r="R19" s="60" t="s">
        <v>352</v>
      </c>
      <c r="S19" s="99"/>
      <c r="T19" s="86"/>
      <c r="U19" s="134"/>
      <c r="V19" s="89"/>
      <c r="W19" s="142"/>
      <c r="X19" s="84"/>
      <c r="Y19" s="90"/>
      <c r="Z19" s="103" t="s">
        <v>124</v>
      </c>
      <c r="AA19" s="85" t="s">
        <v>315</v>
      </c>
      <c r="AB19" s="89">
        <v>5</v>
      </c>
      <c r="AC19" s="148"/>
      <c r="AD19" s="145"/>
      <c r="AE19" s="88">
        <f t="shared" si="3"/>
        <v>0.05</v>
      </c>
      <c r="AF19" s="107">
        <f t="shared" si="2"/>
        <v>1.18</v>
      </c>
      <c r="AG19" s="87"/>
      <c r="AH19" s="103" t="s">
        <v>124</v>
      </c>
      <c r="AI19" s="19" t="s">
        <v>442</v>
      </c>
      <c r="AJ19" s="88">
        <v>7</v>
      </c>
      <c r="AK19" s="148"/>
      <c r="AL19" s="145"/>
      <c r="AM19" s="88">
        <f>AJ19/100</f>
        <v>7.0000000000000007E-2</v>
      </c>
      <c r="AN19" s="107">
        <f>(AJ19*$D$2)/1000</f>
        <v>1.6519999999999999</v>
      </c>
      <c r="AO19" s="94"/>
      <c r="AQ19" s="347"/>
      <c r="AR19" s="329"/>
      <c r="AS19" s="332"/>
      <c r="AT19" s="345"/>
      <c r="AU19" s="334"/>
      <c r="AV19" s="334"/>
      <c r="AW19" s="339"/>
    </row>
    <row r="20" spans="1:49" s="13" customFormat="1" ht="14.1" customHeight="1">
      <c r="A20" s="650"/>
      <c r="B20" s="92"/>
      <c r="C20" s="343"/>
      <c r="D20" s="54"/>
      <c r="E20" s="54"/>
      <c r="F20" s="54"/>
      <c r="G20" s="54"/>
      <c r="H20" s="100"/>
      <c r="I20" s="90"/>
      <c r="J20" s="243"/>
      <c r="K20" s="150"/>
      <c r="L20" s="89"/>
      <c r="M20" s="151"/>
      <c r="N20" s="134"/>
      <c r="O20" s="88"/>
      <c r="P20" s="135"/>
      <c r="Q20" s="87"/>
      <c r="R20" s="92"/>
      <c r="S20" s="53"/>
      <c r="T20" s="54"/>
      <c r="U20" s="54"/>
      <c r="V20" s="54"/>
      <c r="W20" s="54"/>
      <c r="X20" s="100"/>
      <c r="Y20" s="94"/>
      <c r="Z20" s="242"/>
      <c r="AA20" s="53"/>
      <c r="AB20" s="54"/>
      <c r="AC20" s="54"/>
      <c r="AD20" s="54"/>
      <c r="AE20" s="54"/>
      <c r="AF20" s="100"/>
      <c r="AG20" s="94"/>
      <c r="AH20" s="242"/>
      <c r="AI20" s="150"/>
      <c r="AJ20" s="89"/>
      <c r="AK20" s="54"/>
      <c r="AL20" s="54"/>
      <c r="AM20" s="54"/>
      <c r="AN20" s="100"/>
      <c r="AO20" s="87"/>
    </row>
    <row r="21" spans="1:49" s="13" customFormat="1" ht="14.1" customHeight="1">
      <c r="A21" s="658" t="s">
        <v>4</v>
      </c>
      <c r="B21" s="184" t="s">
        <v>111</v>
      </c>
      <c r="C21" s="173" t="s">
        <v>112</v>
      </c>
      <c r="D21" s="174">
        <v>75</v>
      </c>
      <c r="E21" s="54"/>
      <c r="F21" s="54"/>
      <c r="G21" s="88">
        <f>D21/100</f>
        <v>0.75</v>
      </c>
      <c r="H21" s="107">
        <f>(D21*$D$2)/1000</f>
        <v>17.7</v>
      </c>
      <c r="I21" s="90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17.7</v>
      </c>
      <c r="Q21" s="90"/>
      <c r="R21" s="184"/>
      <c r="S21" s="173"/>
      <c r="T21" s="174"/>
      <c r="U21" s="54"/>
      <c r="V21" s="54"/>
      <c r="W21" s="88"/>
      <c r="X21" s="107"/>
      <c r="Y21" s="90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17.7</v>
      </c>
      <c r="AG21" s="239"/>
      <c r="AH21" s="184" t="s">
        <v>370</v>
      </c>
      <c r="AI21" s="173" t="s">
        <v>369</v>
      </c>
      <c r="AJ21" s="174">
        <v>75</v>
      </c>
      <c r="AK21" s="54"/>
      <c r="AL21" s="54"/>
      <c r="AM21" s="88">
        <f>AJ21/100</f>
        <v>0.75</v>
      </c>
      <c r="AN21" s="107">
        <f>(AJ21*$D$2)/1000</f>
        <v>17.7</v>
      </c>
      <c r="AO21" s="90"/>
    </row>
    <row r="22" spans="1:49" s="13" customFormat="1" ht="14.1" customHeight="1">
      <c r="A22" s="659"/>
      <c r="B22" s="184" t="s">
        <v>115</v>
      </c>
      <c r="C22" s="645" t="s">
        <v>116</v>
      </c>
      <c r="D22" s="89"/>
      <c r="E22" s="89"/>
      <c r="F22" s="89"/>
      <c r="G22" s="88"/>
      <c r="H22" s="100"/>
      <c r="I22" s="87"/>
      <c r="J22" s="196" t="s">
        <v>117</v>
      </c>
      <c r="K22" s="645" t="s">
        <v>116</v>
      </c>
      <c r="L22" s="89"/>
      <c r="M22" s="89"/>
      <c r="N22" s="89"/>
      <c r="O22" s="88"/>
      <c r="P22" s="100"/>
      <c r="Q22" s="87"/>
      <c r="R22" s="184"/>
      <c r="S22" s="645"/>
      <c r="T22" s="89"/>
      <c r="U22" s="89"/>
      <c r="V22" s="89"/>
      <c r="W22" s="88"/>
      <c r="X22" s="100"/>
      <c r="Y22" s="87"/>
      <c r="Z22" s="184" t="s">
        <v>115</v>
      </c>
      <c r="AA22" s="645" t="s">
        <v>116</v>
      </c>
      <c r="AB22" s="89"/>
      <c r="AC22" s="89"/>
      <c r="AD22" s="89"/>
      <c r="AE22" s="88"/>
      <c r="AF22" s="100"/>
      <c r="AG22" s="87"/>
      <c r="AH22" s="184" t="s">
        <v>115</v>
      </c>
      <c r="AI22" s="645" t="s">
        <v>116</v>
      </c>
      <c r="AJ22" s="89"/>
      <c r="AK22" s="89"/>
      <c r="AL22" s="89"/>
      <c r="AM22" s="88"/>
      <c r="AN22" s="100"/>
      <c r="AO22" s="87"/>
    </row>
    <row r="23" spans="1:49" s="13" customFormat="1" ht="14.1" customHeight="1">
      <c r="A23" s="659"/>
      <c r="B23" s="184" t="s">
        <v>118</v>
      </c>
      <c r="C23" s="646"/>
      <c r="D23" s="89"/>
      <c r="E23" s="89"/>
      <c r="F23" s="54"/>
      <c r="G23" s="88"/>
      <c r="H23" s="100"/>
      <c r="I23" s="87"/>
      <c r="J23" s="196" t="s">
        <v>118</v>
      </c>
      <c r="K23" s="646"/>
      <c r="L23" s="174"/>
      <c r="M23" s="89"/>
      <c r="N23" s="54"/>
      <c r="O23" s="88"/>
      <c r="P23" s="100"/>
      <c r="Q23" s="87"/>
      <c r="R23" s="184"/>
      <c r="S23" s="646"/>
      <c r="T23" s="89"/>
      <c r="U23" s="89"/>
      <c r="V23" s="54"/>
      <c r="W23" s="88"/>
      <c r="X23" s="100"/>
      <c r="Y23" s="87"/>
      <c r="Z23" s="184" t="s">
        <v>118</v>
      </c>
      <c r="AA23" s="646"/>
      <c r="AB23" s="89"/>
      <c r="AC23" s="89"/>
      <c r="AD23" s="54"/>
      <c r="AE23" s="88"/>
      <c r="AF23" s="100"/>
      <c r="AG23" s="87"/>
      <c r="AH23" s="184" t="s">
        <v>118</v>
      </c>
      <c r="AI23" s="646"/>
      <c r="AJ23" s="89"/>
      <c r="AK23" s="89"/>
      <c r="AL23" s="54"/>
      <c r="AM23" s="88"/>
      <c r="AN23" s="100"/>
      <c r="AO23" s="87"/>
    </row>
    <row r="24" spans="1:49" s="13" customFormat="1" ht="14.1" customHeight="1">
      <c r="A24" s="660"/>
      <c r="B24" s="185" t="s">
        <v>119</v>
      </c>
      <c r="C24" s="646"/>
      <c r="D24" s="89"/>
      <c r="E24" s="89"/>
      <c r="F24" s="89"/>
      <c r="G24" s="88"/>
      <c r="H24" s="100"/>
      <c r="I24" s="87"/>
      <c r="J24" s="92" t="s">
        <v>119</v>
      </c>
      <c r="K24" s="646"/>
      <c r="L24" s="89"/>
      <c r="M24" s="89"/>
      <c r="N24" s="89"/>
      <c r="O24" s="88"/>
      <c r="P24" s="100"/>
      <c r="Q24" s="87"/>
      <c r="R24" s="185"/>
      <c r="S24" s="646"/>
      <c r="T24" s="89"/>
      <c r="U24" s="89"/>
      <c r="V24" s="89"/>
      <c r="W24" s="88"/>
      <c r="X24" s="100"/>
      <c r="Y24" s="87"/>
      <c r="Z24" s="185" t="s">
        <v>119</v>
      </c>
      <c r="AA24" s="646"/>
      <c r="AB24" s="89"/>
      <c r="AC24" s="89"/>
      <c r="AD24" s="89"/>
      <c r="AE24" s="88"/>
      <c r="AF24" s="100"/>
      <c r="AG24" s="87"/>
      <c r="AH24" s="185" t="s">
        <v>119</v>
      </c>
      <c r="AI24" s="646"/>
      <c r="AJ24" s="89"/>
      <c r="AK24" s="89"/>
      <c r="AL24" s="89"/>
      <c r="AM24" s="88"/>
      <c r="AN24" s="100"/>
      <c r="AO24" s="87"/>
    </row>
    <row r="25" spans="1:49" s="13" customFormat="1" ht="14.1" customHeight="1">
      <c r="A25" s="658" t="s">
        <v>5</v>
      </c>
      <c r="B25" s="230" t="s">
        <v>211</v>
      </c>
      <c r="C25" s="260" t="s">
        <v>320</v>
      </c>
      <c r="D25" s="71">
        <v>40</v>
      </c>
      <c r="E25" s="261"/>
      <c r="F25" s="88"/>
      <c r="G25" s="88">
        <f>D25/100</f>
        <v>0.4</v>
      </c>
      <c r="H25" s="135">
        <f>(D25*$D$2)/1000</f>
        <v>9.44</v>
      </c>
      <c r="I25" s="87"/>
      <c r="J25" s="69" t="s">
        <v>154</v>
      </c>
      <c r="K25" s="63" t="s">
        <v>184</v>
      </c>
      <c r="L25" s="71">
        <v>30</v>
      </c>
      <c r="M25" s="140"/>
      <c r="N25" s="80"/>
      <c r="O25" s="58">
        <f>L25/100</f>
        <v>0.3</v>
      </c>
      <c r="P25" s="79">
        <f>(L25*$D$2)/1000</f>
        <v>7.08</v>
      </c>
      <c r="Q25" s="66"/>
      <c r="R25" s="316" t="s">
        <v>325</v>
      </c>
      <c r="S25" s="317" t="s">
        <v>326</v>
      </c>
      <c r="T25" s="71">
        <v>30</v>
      </c>
      <c r="U25" s="136"/>
      <c r="V25" s="136"/>
      <c r="W25" s="88">
        <f>T25/100</f>
        <v>0.3</v>
      </c>
      <c r="X25" s="107">
        <f>(T25*$D$2)/1000</f>
        <v>7.08</v>
      </c>
      <c r="Y25" s="66"/>
      <c r="Z25" s="83" t="s">
        <v>537</v>
      </c>
      <c r="AA25" s="63" t="s">
        <v>230</v>
      </c>
      <c r="AB25" s="174">
        <v>20</v>
      </c>
      <c r="AC25" s="54">
        <f>AB25/85</f>
        <v>0.23529411764705882</v>
      </c>
      <c r="AD25" s="54"/>
      <c r="AE25" s="88"/>
      <c r="AF25" s="107">
        <f>(AB25*$D$2)/1000</f>
        <v>4.72</v>
      </c>
      <c r="AG25" s="87"/>
      <c r="AH25" s="259" t="s">
        <v>324</v>
      </c>
      <c r="AI25" s="260" t="s">
        <v>323</v>
      </c>
      <c r="AJ25" s="71">
        <v>20</v>
      </c>
      <c r="AK25" s="261">
        <f>AJ25/25</f>
        <v>0.8</v>
      </c>
      <c r="AL25" s="88"/>
      <c r="AM25" s="88"/>
      <c r="AN25" s="135">
        <f>(AJ25*$D$2)/1000</f>
        <v>4.72</v>
      </c>
      <c r="AO25" s="87"/>
    </row>
    <row r="26" spans="1:49" s="13" customFormat="1" ht="14.1" customHeight="1">
      <c r="A26" s="659"/>
      <c r="B26" s="231" t="s">
        <v>153</v>
      </c>
      <c r="C26" s="19" t="s">
        <v>269</v>
      </c>
      <c r="D26" s="71">
        <v>10</v>
      </c>
      <c r="E26" s="145"/>
      <c r="F26" s="213">
        <f>D26*0.5/35</f>
        <v>0.14285714285714285</v>
      </c>
      <c r="G26" s="88"/>
      <c r="H26" s="135">
        <f>(D26*$D$2)/1000</f>
        <v>2.36</v>
      </c>
      <c r="I26" s="87"/>
      <c r="J26" s="81" t="s">
        <v>153</v>
      </c>
      <c r="K26" s="63" t="s">
        <v>321</v>
      </c>
      <c r="L26" s="68">
        <v>12</v>
      </c>
      <c r="M26" s="71"/>
      <c r="N26" s="71">
        <f>L26*0.5/35</f>
        <v>0.17142857142857143</v>
      </c>
      <c r="O26" s="71"/>
      <c r="P26" s="79">
        <f>(L26*$D$2)/1000</f>
        <v>2.8319999999999999</v>
      </c>
      <c r="Q26" s="78"/>
      <c r="R26" s="52" t="s">
        <v>319</v>
      </c>
      <c r="S26" s="85" t="s">
        <v>321</v>
      </c>
      <c r="T26" s="136">
        <v>35</v>
      </c>
      <c r="U26" s="65"/>
      <c r="V26" s="65">
        <f>T26*0.5/35</f>
        <v>0.5</v>
      </c>
      <c r="W26" s="136"/>
      <c r="X26" s="107">
        <f t="shared" ref="X26:X27" si="4">(T26*$D$2)/1000</f>
        <v>8.26</v>
      </c>
      <c r="Y26" s="78"/>
      <c r="Z26" s="81" t="s">
        <v>78</v>
      </c>
      <c r="AA26" s="63" t="s">
        <v>573</v>
      </c>
      <c r="AB26" s="68">
        <v>20</v>
      </c>
      <c r="AC26" s="91"/>
      <c r="AD26" s="89">
        <f>AB26/80</f>
        <v>0.25</v>
      </c>
      <c r="AE26" s="91"/>
      <c r="AF26" s="107">
        <f>(AB26*$D$2)/1000</f>
        <v>4.72</v>
      </c>
      <c r="AG26" s="90"/>
      <c r="AH26" s="262" t="s">
        <v>196</v>
      </c>
      <c r="AI26" s="19" t="s">
        <v>576</v>
      </c>
      <c r="AJ26" s="71">
        <v>15</v>
      </c>
      <c r="AK26" s="145"/>
      <c r="AL26" s="213"/>
      <c r="AM26" s="88"/>
      <c r="AN26" s="135">
        <f>(AJ26*$D$2)/1000</f>
        <v>3.54</v>
      </c>
      <c r="AO26" s="90"/>
    </row>
    <row r="27" spans="1:49" s="13" customFormat="1" ht="14.1" customHeight="1">
      <c r="A27" s="659"/>
      <c r="B27" s="231" t="s">
        <v>179</v>
      </c>
      <c r="C27" s="260"/>
      <c r="D27" s="71"/>
      <c r="E27" s="261"/>
      <c r="F27" s="88"/>
      <c r="G27" s="88"/>
      <c r="H27" s="135"/>
      <c r="I27" s="87"/>
      <c r="J27" s="93" t="s">
        <v>322</v>
      </c>
      <c r="K27" s="63"/>
      <c r="L27" s="68"/>
      <c r="M27" s="68"/>
      <c r="N27" s="68"/>
      <c r="O27" s="58"/>
      <c r="P27" s="79"/>
      <c r="Q27" s="78"/>
      <c r="R27" s="52" t="s">
        <v>327</v>
      </c>
      <c r="S27" s="176" t="s">
        <v>328</v>
      </c>
      <c r="T27" s="136">
        <v>7</v>
      </c>
      <c r="U27" s="136"/>
      <c r="V27" s="136"/>
      <c r="W27" s="88">
        <f>T27/100</f>
        <v>7.0000000000000007E-2</v>
      </c>
      <c r="X27" s="107">
        <f t="shared" si="4"/>
        <v>1.6519999999999999</v>
      </c>
      <c r="Y27" s="78"/>
      <c r="Z27" s="81" t="s">
        <v>196</v>
      </c>
      <c r="AA27" s="63"/>
      <c r="AB27" s="68"/>
      <c r="AC27" s="161"/>
      <c r="AD27" s="68"/>
      <c r="AE27" s="88"/>
      <c r="AF27" s="26"/>
      <c r="AG27" s="66"/>
      <c r="AH27" s="262" t="s">
        <v>574</v>
      </c>
      <c r="AI27" s="260"/>
      <c r="AJ27" s="71"/>
      <c r="AK27" s="261"/>
      <c r="AL27" s="88"/>
      <c r="AM27" s="88"/>
      <c r="AN27" s="135"/>
      <c r="AO27" s="87"/>
    </row>
    <row r="28" spans="1:49" s="13" customFormat="1" ht="14.1" customHeight="1">
      <c r="A28" s="659"/>
      <c r="B28" s="262" t="s">
        <v>127</v>
      </c>
      <c r="C28" s="19"/>
      <c r="D28" s="88"/>
      <c r="E28" s="54"/>
      <c r="F28" s="145"/>
      <c r="G28" s="145"/>
      <c r="H28" s="135"/>
      <c r="I28" s="87"/>
      <c r="J28" s="93" t="s">
        <v>176</v>
      </c>
      <c r="K28" s="63"/>
      <c r="L28" s="68"/>
      <c r="M28" s="68"/>
      <c r="N28" s="68"/>
      <c r="O28" s="71"/>
      <c r="P28" s="79"/>
      <c r="Q28" s="66"/>
      <c r="R28" s="52" t="s">
        <v>313</v>
      </c>
      <c r="S28" s="176"/>
      <c r="T28" s="136"/>
      <c r="U28" s="318"/>
      <c r="V28" s="318"/>
      <c r="W28" s="71"/>
      <c r="X28" s="79"/>
      <c r="Y28" s="66"/>
      <c r="Z28" s="70" t="s">
        <v>264</v>
      </c>
      <c r="AA28" s="63"/>
      <c r="AB28" s="68"/>
      <c r="AC28" s="161"/>
      <c r="AD28" s="68"/>
      <c r="AE28" s="68"/>
      <c r="AF28" s="79"/>
      <c r="AG28" s="111"/>
      <c r="AH28" s="262" t="s">
        <v>575</v>
      </c>
      <c r="AI28" s="19"/>
      <c r="AJ28" s="71"/>
      <c r="AK28" s="54"/>
      <c r="AL28" s="88"/>
      <c r="AM28" s="88"/>
      <c r="AN28" s="263"/>
      <c r="AO28" s="66"/>
    </row>
    <row r="29" spans="1:49" s="13" customFormat="1" ht="14.1" customHeight="1">
      <c r="A29" s="659"/>
      <c r="B29" s="262" t="s">
        <v>123</v>
      </c>
      <c r="C29" s="19"/>
      <c r="D29" s="88"/>
      <c r="E29" s="275"/>
      <c r="F29" s="275"/>
      <c r="G29" s="71"/>
      <c r="H29" s="79"/>
      <c r="I29" s="94"/>
      <c r="J29" s="52" t="s">
        <v>123</v>
      </c>
      <c r="K29" s="63"/>
      <c r="L29" s="68"/>
      <c r="M29" s="68"/>
      <c r="N29" s="68"/>
      <c r="O29" s="68"/>
      <c r="P29" s="26"/>
      <c r="Q29" s="152"/>
      <c r="R29" s="52" t="s">
        <v>329</v>
      </c>
      <c r="S29" s="55"/>
      <c r="T29" s="136"/>
      <c r="U29" s="68"/>
      <c r="V29" s="68"/>
      <c r="W29" s="68"/>
      <c r="X29" s="319"/>
      <c r="Y29" s="152"/>
      <c r="Z29" s="70" t="s">
        <v>123</v>
      </c>
      <c r="AA29" s="63"/>
      <c r="AB29" s="68"/>
      <c r="AC29" s="162"/>
      <c r="AD29" s="68"/>
      <c r="AE29" s="15"/>
      <c r="AF29" s="163"/>
      <c r="AG29" s="66"/>
      <c r="AH29" s="262" t="s">
        <v>123</v>
      </c>
      <c r="AI29" s="19"/>
      <c r="AJ29" s="71"/>
      <c r="AK29" s="264"/>
      <c r="AL29" s="264"/>
      <c r="AM29" s="264"/>
      <c r="AN29" s="265"/>
      <c r="AO29" s="66"/>
    </row>
    <row r="30" spans="1:49" s="13" customFormat="1" ht="14.1" customHeight="1">
      <c r="A30" s="660"/>
      <c r="B30" s="242" t="s">
        <v>72</v>
      </c>
      <c r="C30" s="145"/>
      <c r="D30" s="221"/>
      <c r="E30" s="71"/>
      <c r="F30" s="71"/>
      <c r="G30" s="71"/>
      <c r="H30" s="107"/>
      <c r="I30" s="66"/>
      <c r="J30" s="103" t="s">
        <v>72</v>
      </c>
      <c r="K30" s="56"/>
      <c r="L30" s="57"/>
      <c r="M30" s="23"/>
      <c r="N30" s="23"/>
      <c r="O30" s="23"/>
      <c r="P30" s="25"/>
      <c r="Q30" s="112"/>
      <c r="R30" s="103" t="s">
        <v>72</v>
      </c>
      <c r="S30" s="211"/>
      <c r="T30" s="88"/>
      <c r="U30" s="68"/>
      <c r="V30" s="68"/>
      <c r="W30" s="71"/>
      <c r="X30" s="107"/>
      <c r="Y30" s="112"/>
      <c r="Z30" s="103" t="s">
        <v>72</v>
      </c>
      <c r="AA30" s="19"/>
      <c r="AB30" s="89"/>
      <c r="AC30" s="68"/>
      <c r="AD30" s="68"/>
      <c r="AE30" s="88"/>
      <c r="AF30" s="107"/>
      <c r="AG30" s="66"/>
      <c r="AH30" s="242" t="s">
        <v>72</v>
      </c>
      <c r="AI30" s="19"/>
      <c r="AJ30" s="71"/>
      <c r="AK30" s="264"/>
      <c r="AL30" s="264"/>
      <c r="AM30" s="264"/>
      <c r="AN30" s="265"/>
      <c r="AO30" s="112"/>
    </row>
    <row r="31" spans="1:49" s="13" customFormat="1" ht="14.1" customHeight="1">
      <c r="A31" s="256"/>
      <c r="B31" s="103"/>
      <c r="C31" s="56"/>
      <c r="D31" s="57"/>
      <c r="E31" s="23"/>
      <c r="F31" s="23"/>
      <c r="G31" s="23"/>
      <c r="H31" s="159"/>
      <c r="I31" s="160"/>
      <c r="J31" s="103"/>
      <c r="K31" s="56"/>
      <c r="L31" s="57"/>
      <c r="M31" s="23"/>
      <c r="N31" s="23"/>
      <c r="O31" s="23"/>
      <c r="P31" s="159"/>
      <c r="Q31" s="160"/>
      <c r="R31" s="103"/>
      <c r="S31" s="56"/>
      <c r="T31" s="57"/>
      <c r="U31" s="132"/>
      <c r="V31" s="133"/>
      <c r="W31" s="71"/>
      <c r="X31" s="159"/>
      <c r="Y31" s="160"/>
      <c r="Z31" s="103"/>
      <c r="AA31" s="342" t="s">
        <v>105</v>
      </c>
      <c r="AB31" s="342">
        <v>1</v>
      </c>
      <c r="AC31" s="23"/>
      <c r="AD31" s="23"/>
      <c r="AE31" s="23"/>
      <c r="AF31" s="159"/>
      <c r="AG31" s="160"/>
      <c r="AH31" s="103"/>
      <c r="AI31" s="294"/>
      <c r="AJ31" s="295"/>
      <c r="AK31" s="59"/>
      <c r="AL31" s="59"/>
      <c r="AM31" s="59"/>
      <c r="AN31" s="159"/>
      <c r="AO31" s="160"/>
    </row>
    <row r="32" spans="1:49" s="13" customFormat="1" ht="14.1" customHeight="1">
      <c r="A32" s="247"/>
      <c r="B32" s="73"/>
      <c r="C32" s="232" t="s">
        <v>61</v>
      </c>
      <c r="D32" s="159"/>
      <c r="E32" s="233"/>
      <c r="F32" s="233"/>
      <c r="G32" s="233"/>
      <c r="H32" s="547" t="s">
        <v>608</v>
      </c>
      <c r="I32" s="547" t="s">
        <v>609</v>
      </c>
      <c r="J32" s="73"/>
      <c r="K32" s="113" t="s">
        <v>56</v>
      </c>
      <c r="L32" s="125"/>
      <c r="M32" s="115"/>
      <c r="N32" s="115"/>
      <c r="O32" s="115"/>
      <c r="P32" s="547" t="s">
        <v>608</v>
      </c>
      <c r="Q32" s="547" t="s">
        <v>609</v>
      </c>
      <c r="R32" s="122"/>
      <c r="S32" s="113" t="s">
        <v>56</v>
      </c>
      <c r="T32" s="114"/>
      <c r="U32" s="115"/>
      <c r="V32" s="115"/>
      <c r="W32" s="115"/>
      <c r="X32" s="547" t="s">
        <v>608</v>
      </c>
      <c r="Y32" s="547" t="s">
        <v>609</v>
      </c>
      <c r="Z32" s="21"/>
      <c r="AA32" s="113" t="s">
        <v>56</v>
      </c>
      <c r="AB32" s="114"/>
      <c r="AC32" s="115"/>
      <c r="AD32" s="115"/>
      <c r="AE32" s="115"/>
      <c r="AF32" s="547" t="s">
        <v>608</v>
      </c>
      <c r="AG32" s="547" t="s">
        <v>609</v>
      </c>
      <c r="AH32" s="21"/>
      <c r="AI32" s="113" t="s">
        <v>56</v>
      </c>
      <c r="AJ32" s="114"/>
      <c r="AK32" s="115"/>
      <c r="AL32" s="115"/>
      <c r="AM32" s="115"/>
      <c r="AN32" s="547" t="s">
        <v>608</v>
      </c>
      <c r="AO32" s="547" t="s">
        <v>609</v>
      </c>
    </row>
    <row r="33" spans="1:41" s="13" customFormat="1" ht="14.1" customHeight="1">
      <c r="A33" s="653"/>
      <c r="B33" s="656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656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4.9888888888888889</v>
      </c>
      <c r="R33" s="647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5.0909090909090908</v>
      </c>
      <c r="Z33" s="647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5.0352941176470587</v>
      </c>
      <c r="AH33" s="647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5.0999999999999996</v>
      </c>
    </row>
    <row r="34" spans="1:41" s="17" customFormat="1" ht="14.1" customHeight="1">
      <c r="A34" s="654"/>
      <c r="B34" s="656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2.5714285714285712</v>
      </c>
      <c r="J34" s="656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2.6714285714285713</v>
      </c>
      <c r="R34" s="647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2.0714285714285712</v>
      </c>
      <c r="Z34" s="647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2.5499999999999998</v>
      </c>
      <c r="AH34" s="647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2.4857142857142858</v>
      </c>
    </row>
    <row r="35" spans="1:41" s="17" customFormat="1" ht="14.1" customHeight="1">
      <c r="A35" s="654"/>
      <c r="B35" s="656"/>
      <c r="C35" s="38" t="s">
        <v>63</v>
      </c>
      <c r="D35" s="97"/>
      <c r="E35" s="95"/>
      <c r="F35" s="95"/>
      <c r="G35" s="95"/>
      <c r="H35" s="45">
        <f>I35</f>
        <v>2.23</v>
      </c>
      <c r="I35" s="45">
        <f>SUM(G7:G31)</f>
        <v>2.23</v>
      </c>
      <c r="J35" s="656"/>
      <c r="K35" s="38" t="s">
        <v>58</v>
      </c>
      <c r="L35" s="46"/>
      <c r="M35" s="44"/>
      <c r="N35" s="44"/>
      <c r="O35" s="44"/>
      <c r="P35" s="45">
        <f>Q35</f>
        <v>1.7</v>
      </c>
      <c r="Q35" s="45">
        <f>SUM(O7:O31)</f>
        <v>1.7</v>
      </c>
      <c r="R35" s="647"/>
      <c r="S35" s="38" t="s">
        <v>58</v>
      </c>
      <c r="T35" s="46"/>
      <c r="U35" s="44"/>
      <c r="V35" s="44"/>
      <c r="W35" s="44"/>
      <c r="X35" s="45">
        <f>Y35</f>
        <v>1.04</v>
      </c>
      <c r="Y35" s="45">
        <f>SUM(W7:W31)</f>
        <v>1.04</v>
      </c>
      <c r="Z35" s="647"/>
      <c r="AA35" s="38" t="s">
        <v>58</v>
      </c>
      <c r="AB35" s="46"/>
      <c r="AC35" s="44"/>
      <c r="AD35" s="44"/>
      <c r="AE35" s="44"/>
      <c r="AF35" s="45">
        <f>AG35</f>
        <v>1.4</v>
      </c>
      <c r="AG35" s="45">
        <f>SUM(AE7:AE31)</f>
        <v>1.4</v>
      </c>
      <c r="AH35" s="647"/>
      <c r="AI35" s="38" t="s">
        <v>58</v>
      </c>
      <c r="AJ35" s="46"/>
      <c r="AK35" s="44"/>
      <c r="AL35" s="44"/>
      <c r="AM35" s="44"/>
      <c r="AN35" s="45">
        <f>AO35</f>
        <v>1.22</v>
      </c>
      <c r="AO35" s="45">
        <f>SUM(AM7:AM31)</f>
        <v>1.22</v>
      </c>
    </row>
    <row r="36" spans="1:41" s="13" customFormat="1" ht="14.1" customHeight="1">
      <c r="A36" s="654"/>
      <c r="B36" s="656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656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647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647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647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655"/>
      <c r="B37" s="657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657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648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648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648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655"/>
      <c r="B38" s="657"/>
      <c r="C38" s="257" t="s">
        <v>121</v>
      </c>
      <c r="D38" s="245"/>
      <c r="E38" s="245"/>
      <c r="F38" s="245"/>
      <c r="G38" s="245"/>
      <c r="H38" s="45">
        <v>2.5</v>
      </c>
      <c r="I38" s="45">
        <v>2.5</v>
      </c>
      <c r="J38" s="657"/>
      <c r="K38" s="257" t="s">
        <v>121</v>
      </c>
      <c r="L38" s="246"/>
      <c r="M38" s="246"/>
      <c r="N38" s="246"/>
      <c r="O38" s="246"/>
      <c r="P38" s="45">
        <v>2.5</v>
      </c>
      <c r="Q38" s="45">
        <v>2.5</v>
      </c>
      <c r="R38" s="648"/>
      <c r="S38" s="257" t="s">
        <v>121</v>
      </c>
      <c r="T38" s="246"/>
      <c r="U38" s="246"/>
      <c r="V38" s="246"/>
      <c r="W38" s="246"/>
      <c r="X38" s="45">
        <v>2.5</v>
      </c>
      <c r="Y38" s="45">
        <v>2.5</v>
      </c>
      <c r="Z38" s="648"/>
      <c r="AA38" s="257" t="s">
        <v>121</v>
      </c>
      <c r="AB38" s="246"/>
      <c r="AC38" s="246"/>
      <c r="AD38" s="246"/>
      <c r="AE38" s="246"/>
      <c r="AF38" s="45">
        <v>2.5</v>
      </c>
      <c r="AG38" s="45">
        <v>2.5</v>
      </c>
      <c r="AH38" s="648"/>
      <c r="AI38" s="257" t="s">
        <v>121</v>
      </c>
      <c r="AJ38" s="246"/>
      <c r="AK38" s="246"/>
      <c r="AL38" s="246"/>
      <c r="AM38" s="246"/>
      <c r="AN38" s="45">
        <v>2.5</v>
      </c>
      <c r="AO38" s="45">
        <v>2.5</v>
      </c>
    </row>
    <row r="39" spans="1:41" s="13" customFormat="1" ht="14.25" customHeight="1">
      <c r="A39" s="655"/>
      <c r="B39" s="657"/>
      <c r="C39" s="244" t="s">
        <v>65</v>
      </c>
      <c r="D39" s="245"/>
      <c r="E39" s="245"/>
      <c r="F39" s="245"/>
      <c r="G39" s="245"/>
      <c r="H39" s="47">
        <f>(H33*70)+(H34*75)+(H35*25)+(H36*60)+(H37*150)+(H38*45)</f>
        <v>633.25</v>
      </c>
      <c r="I39" s="47">
        <f>(I33*70)+(I34*75)+(I35*25)+(I36*60)+(I37*150)+(I38*45)</f>
        <v>711.10714285714289</v>
      </c>
      <c r="J39" s="657"/>
      <c r="K39" s="244" t="s">
        <v>38</v>
      </c>
      <c r="L39" s="246"/>
      <c r="M39" s="246"/>
      <c r="N39" s="246"/>
      <c r="O39" s="246"/>
      <c r="P39" s="47">
        <f>(P33*70)+(P34*75)+(P35*25)+(P36*60)+(P37*150)+(P38*45)</f>
        <v>620</v>
      </c>
      <c r="Q39" s="47">
        <f>(Q33*70)+(Q34*75)+(Q35*25)+(Q36*60)+(Q37*150)+(Q38*45)</f>
        <v>704.57936507936506</v>
      </c>
      <c r="R39" s="648"/>
      <c r="S39" s="244" t="s">
        <v>38</v>
      </c>
      <c r="T39" s="246"/>
      <c r="U39" s="246"/>
      <c r="V39" s="246"/>
      <c r="W39" s="246"/>
      <c r="X39" s="47">
        <f>(X33*70)+(X34*75)+(X35*25)+(X36*60)+(X37*150)+(X38*45)</f>
        <v>603.5</v>
      </c>
      <c r="Y39" s="47">
        <f>(Y33*70)+(Y34*75)+(Y35*25)+(Y36*60)+(Y37*150)+(Y38*45)</f>
        <v>650.22077922077915</v>
      </c>
      <c r="Z39" s="648"/>
      <c r="AA39" s="244" t="s">
        <v>38</v>
      </c>
      <c r="AB39" s="246"/>
      <c r="AC39" s="246"/>
      <c r="AD39" s="246"/>
      <c r="AE39" s="246"/>
      <c r="AF39" s="47">
        <f>(AF33*70)+(AF34*75)+(AF35*25)+(AF36*60)+(AF37*150)+(AF38*45)</f>
        <v>672.5</v>
      </c>
      <c r="AG39" s="47">
        <f>(AG33*70)+(AG34*75)+(AG35*25)+(AG36*60)+(AG37*150)+(AG38*45)</f>
        <v>751.22058823529414</v>
      </c>
      <c r="AH39" s="648"/>
      <c r="AI39" s="244" t="s">
        <v>38</v>
      </c>
      <c r="AJ39" s="246"/>
      <c r="AK39" s="246"/>
      <c r="AL39" s="246"/>
      <c r="AM39" s="246"/>
      <c r="AN39" s="47">
        <f>(AN33*70)+(AN34*75)+(AN35*25)+(AN36*60)+(AN37*150)+(AN38*45)</f>
        <v>608</v>
      </c>
      <c r="AO39" s="47">
        <f>(AO33*70)+(AO34*75)+(AO35*25)+(AO36*60)+(AO37*150)+(AO38*45)</f>
        <v>686.42857142857144</v>
      </c>
    </row>
    <row r="40" spans="1:41" s="13" customFormat="1" ht="8.25" customHeight="1">
      <c r="A40" s="248"/>
      <c r="B40" s="249"/>
      <c r="C40" s="250"/>
      <c r="D40" s="251"/>
      <c r="E40" s="251"/>
      <c r="F40" s="251"/>
      <c r="G40" s="251"/>
      <c r="H40" s="252"/>
      <c r="I40" s="252"/>
      <c r="J40" s="253"/>
      <c r="K40" s="250"/>
      <c r="L40" s="254"/>
      <c r="M40" s="254"/>
      <c r="N40" s="254"/>
      <c r="O40" s="254"/>
      <c r="P40" s="255"/>
      <c r="Q40" s="255"/>
      <c r="R40" s="253"/>
      <c r="S40" s="250"/>
      <c r="T40" s="254"/>
      <c r="U40" s="254"/>
      <c r="V40" s="254"/>
      <c r="W40" s="254"/>
      <c r="X40" s="255"/>
      <c r="Y40" s="255"/>
      <c r="Z40" s="253"/>
      <c r="AA40" s="250"/>
      <c r="AB40" s="254"/>
      <c r="AC40" s="254"/>
      <c r="AD40" s="254"/>
      <c r="AE40" s="254"/>
      <c r="AF40" s="255"/>
      <c r="AG40" s="255"/>
      <c r="AH40" s="253"/>
      <c r="AI40" s="250"/>
      <c r="AJ40" s="254"/>
      <c r="AK40" s="254"/>
      <c r="AL40" s="254"/>
      <c r="AM40" s="254"/>
      <c r="AN40" s="255"/>
      <c r="AO40" s="255"/>
    </row>
    <row r="41" spans="1:41" ht="19.5" customHeight="1">
      <c r="C41" s="42" t="s">
        <v>53</v>
      </c>
      <c r="K41" s="42" t="s">
        <v>60</v>
      </c>
      <c r="S41" s="13" t="s">
        <v>54</v>
      </c>
    </row>
    <row r="42" spans="1:41" ht="18.75" customHeight="1">
      <c r="C42" s="640" t="s">
        <v>110</v>
      </c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7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R15:R18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zoomScaleNormal="100" workbookViewId="0">
      <selection activeCell="D2" sqref="D2:E2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10.875" hidden="1" customWidth="1"/>
    <col min="15" max="15" width="4.625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31" width="6.625" style="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8" width="6.625" hidden="1" customWidth="1"/>
    <col min="39" max="39" width="6.625" style="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641" t="s">
        <v>18</v>
      </c>
      <c r="E1" s="641"/>
      <c r="F1" s="641"/>
      <c r="G1" s="641"/>
      <c r="H1" s="641"/>
      <c r="I1" s="641"/>
      <c r="J1" s="641"/>
      <c r="K1" s="5" t="s">
        <v>610</v>
      </c>
      <c r="L1" t="s">
        <v>409</v>
      </c>
      <c r="R1"/>
      <c r="S1" s="7"/>
      <c r="Z1" s="8"/>
      <c r="AA1" s="8"/>
      <c r="AB1" s="8"/>
      <c r="AC1" s="8"/>
      <c r="AD1" s="8"/>
      <c r="AE1" s="8"/>
      <c r="AG1" s="8"/>
      <c r="AH1" s="39"/>
      <c r="AI1" s="39"/>
      <c r="AJ1" s="8"/>
      <c r="AK1" s="8"/>
      <c r="AL1" s="8"/>
      <c r="AM1" s="8"/>
      <c r="AO1" s="8"/>
    </row>
    <row r="2" spans="1:41" ht="14.1" customHeight="1">
      <c r="A2" s="2" t="s">
        <v>16</v>
      </c>
      <c r="B2" s="40" t="s">
        <v>48</v>
      </c>
      <c r="C2" s="40" t="s">
        <v>49</v>
      </c>
      <c r="D2" s="651">
        <v>236</v>
      </c>
      <c r="E2" s="651"/>
      <c r="F2" s="29"/>
      <c r="G2" s="29"/>
      <c r="H2" s="29"/>
      <c r="I2" s="29"/>
      <c r="J2" s="43"/>
      <c r="K2" s="642" t="s">
        <v>487</v>
      </c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</row>
    <row r="3" spans="1:41" s="13" customFormat="1" ht="14.1" customHeight="1">
      <c r="A3" s="652" t="s">
        <v>21</v>
      </c>
      <c r="B3" s="14"/>
      <c r="C3" s="644">
        <v>45220</v>
      </c>
      <c r="D3" s="644"/>
      <c r="E3" s="18"/>
      <c r="F3" s="18"/>
      <c r="G3" s="18"/>
      <c r="H3" s="26"/>
      <c r="I3" s="14" t="s">
        <v>22</v>
      </c>
      <c r="J3" s="14"/>
      <c r="K3" s="644">
        <f>C3+1</f>
        <v>45221</v>
      </c>
      <c r="L3" s="644"/>
      <c r="M3" s="18"/>
      <c r="N3" s="18"/>
      <c r="O3" s="18"/>
      <c r="P3" s="26"/>
      <c r="Q3" s="14" t="s">
        <v>23</v>
      </c>
      <c r="R3" s="120"/>
      <c r="S3" s="644">
        <f>C3+2</f>
        <v>45222</v>
      </c>
      <c r="T3" s="644"/>
      <c r="U3" s="18"/>
      <c r="V3" s="18"/>
      <c r="W3" s="18"/>
      <c r="X3" s="26"/>
      <c r="Y3" s="14" t="s">
        <v>24</v>
      </c>
      <c r="Z3" s="120"/>
      <c r="AA3" s="644">
        <f>C3+3</f>
        <v>45223</v>
      </c>
      <c r="AB3" s="644"/>
      <c r="AC3" s="18"/>
      <c r="AD3" s="18"/>
      <c r="AE3" s="18"/>
      <c r="AF3" s="26"/>
      <c r="AG3" s="14" t="s">
        <v>25</v>
      </c>
      <c r="AH3" s="120"/>
      <c r="AI3" s="644">
        <f>C3+4</f>
        <v>45224</v>
      </c>
      <c r="AJ3" s="644"/>
      <c r="AK3" s="18"/>
      <c r="AL3" s="18"/>
      <c r="AM3" s="18"/>
      <c r="AN3" s="26"/>
      <c r="AO3" s="14" t="s">
        <v>26</v>
      </c>
    </row>
    <row r="4" spans="1:41" s="13" customFormat="1" ht="14.1" customHeight="1">
      <c r="A4" s="652"/>
      <c r="B4" s="14" t="s">
        <v>50</v>
      </c>
      <c r="C4" s="14" t="s">
        <v>51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27</v>
      </c>
      <c r="AK4" s="14" t="s">
        <v>32</v>
      </c>
      <c r="AL4" s="14" t="s">
        <v>34</v>
      </c>
      <c r="AM4" s="14" t="s">
        <v>37</v>
      </c>
      <c r="AN4" s="26" t="s">
        <v>31</v>
      </c>
      <c r="AO4" s="14" t="s">
        <v>55</v>
      </c>
    </row>
    <row r="5" spans="1:41" s="13" customFormat="1" ht="14.1" customHeight="1">
      <c r="A5" s="649" t="s">
        <v>28</v>
      </c>
      <c r="B5" s="74" t="s">
        <v>287</v>
      </c>
      <c r="C5" s="117" t="s">
        <v>97</v>
      </c>
      <c r="D5" s="118">
        <v>100</v>
      </c>
      <c r="E5" s="15">
        <f>D5/20</f>
        <v>5</v>
      </c>
      <c r="F5" s="445"/>
      <c r="G5" s="445"/>
      <c r="H5" s="238">
        <f>(D5*$D$2)/1000</f>
        <v>23.6</v>
      </c>
      <c r="I5" s="66"/>
      <c r="J5" s="74" t="s">
        <v>96</v>
      </c>
      <c r="K5" s="117" t="s">
        <v>97</v>
      </c>
      <c r="L5" s="118">
        <v>84</v>
      </c>
      <c r="M5" s="68">
        <f>L5/20</f>
        <v>4.2</v>
      </c>
      <c r="N5" s="14"/>
      <c r="O5" s="14"/>
      <c r="P5" s="107">
        <f>(L5*$D$2)/1000</f>
        <v>19.824000000000002</v>
      </c>
      <c r="Q5" s="66"/>
      <c r="R5" s="74" t="s">
        <v>214</v>
      </c>
      <c r="S5" s="117" t="s">
        <v>215</v>
      </c>
      <c r="T5" s="118">
        <v>100</v>
      </c>
      <c r="U5" s="68">
        <f>T5/20</f>
        <v>5</v>
      </c>
      <c r="V5" s="14"/>
      <c r="W5" s="14"/>
      <c r="X5" s="107">
        <f>(T5*$D$2)/1000</f>
        <v>23.6</v>
      </c>
      <c r="Y5" s="66"/>
      <c r="Z5" s="74" t="s">
        <v>96</v>
      </c>
      <c r="AA5" s="117" t="s">
        <v>97</v>
      </c>
      <c r="AB5" s="118">
        <v>80</v>
      </c>
      <c r="AC5" s="68">
        <f>AB5/20</f>
        <v>4</v>
      </c>
      <c r="AD5" s="14"/>
      <c r="AE5" s="14"/>
      <c r="AF5" s="107">
        <f>(AB5*$D$2)/1000</f>
        <v>18.88</v>
      </c>
      <c r="AG5" s="66"/>
      <c r="AH5" s="74" t="s">
        <v>295</v>
      </c>
      <c r="AI5" s="117" t="s">
        <v>97</v>
      </c>
      <c r="AJ5" s="118">
        <v>80</v>
      </c>
      <c r="AK5" s="68">
        <f>AJ5/20</f>
        <v>4</v>
      </c>
      <c r="AL5" s="14"/>
      <c r="AM5" s="14"/>
      <c r="AN5" s="107">
        <f>(AJ5*$D$2)/1000</f>
        <v>18.88</v>
      </c>
      <c r="AO5" s="66"/>
    </row>
    <row r="6" spans="1:41" s="13" customFormat="1" ht="14.1" customHeight="1">
      <c r="A6" s="649"/>
      <c r="B6" s="67" t="s">
        <v>78</v>
      </c>
      <c r="C6" s="76" t="s">
        <v>602</v>
      </c>
      <c r="D6" s="77">
        <v>1</v>
      </c>
      <c r="E6" s="68"/>
      <c r="F6" s="68"/>
      <c r="G6" s="71"/>
      <c r="H6" s="111"/>
      <c r="I6" s="66"/>
      <c r="J6" s="67" t="s">
        <v>98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2.36</v>
      </c>
      <c r="Q6" s="111"/>
      <c r="R6" s="67" t="s">
        <v>181</v>
      </c>
      <c r="S6" s="76"/>
      <c r="T6" s="77"/>
      <c r="U6" s="68"/>
      <c r="V6" s="68"/>
      <c r="W6" s="71"/>
      <c r="X6" s="111"/>
      <c r="Y6" s="111"/>
      <c r="Z6" s="67" t="s">
        <v>78</v>
      </c>
      <c r="AA6" s="76" t="s">
        <v>99</v>
      </c>
      <c r="AB6" s="77">
        <v>20</v>
      </c>
      <c r="AC6" s="68">
        <f>AB6/20</f>
        <v>1</v>
      </c>
      <c r="AD6" s="68"/>
      <c r="AE6" s="14"/>
      <c r="AF6" s="107">
        <f>(AB6*$D$2)/1000</f>
        <v>4.72</v>
      </c>
      <c r="AG6" s="111"/>
      <c r="AH6" s="67" t="s">
        <v>296</v>
      </c>
      <c r="AI6" s="76" t="s">
        <v>297</v>
      </c>
      <c r="AJ6" s="77">
        <v>20</v>
      </c>
      <c r="AK6" s="68">
        <f>AJ6/20</f>
        <v>1</v>
      </c>
      <c r="AL6" s="68"/>
      <c r="AM6" s="71"/>
      <c r="AN6" s="107">
        <f>(AJ6*$D$2)/1000</f>
        <v>4.72</v>
      </c>
      <c r="AO6" s="111"/>
    </row>
    <row r="7" spans="1:41" s="13" customFormat="1" ht="14.1" customHeight="1">
      <c r="A7" s="649"/>
      <c r="B7" s="20" t="s">
        <v>100</v>
      </c>
      <c r="C7" s="6"/>
      <c r="D7" s="14"/>
      <c r="E7" s="14"/>
      <c r="F7" s="14"/>
      <c r="G7" s="14"/>
      <c r="H7" s="6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20" t="s">
        <v>216</v>
      </c>
      <c r="S7" s="6"/>
      <c r="T7" s="24"/>
      <c r="U7" s="14"/>
      <c r="V7" s="14"/>
      <c r="W7" s="14"/>
      <c r="X7" s="66"/>
      <c r="Y7" s="111"/>
      <c r="Z7" s="20" t="s">
        <v>100</v>
      </c>
      <c r="AA7" s="6"/>
      <c r="AB7" s="14"/>
      <c r="AC7" s="14"/>
      <c r="AD7" s="14"/>
      <c r="AE7" s="14"/>
      <c r="AF7" s="26"/>
      <c r="AG7" s="111"/>
      <c r="AH7" s="20" t="s">
        <v>100</v>
      </c>
      <c r="AI7" s="6"/>
      <c r="AJ7" s="24"/>
      <c r="AK7" s="14"/>
      <c r="AL7" s="14"/>
      <c r="AM7" s="14"/>
      <c r="AN7" s="66"/>
      <c r="AO7" s="111"/>
    </row>
    <row r="8" spans="1:41" s="13" customFormat="1" ht="14.1" customHeight="1">
      <c r="A8" s="649" t="s">
        <v>29</v>
      </c>
      <c r="B8" s="286" t="s">
        <v>255</v>
      </c>
      <c r="C8" s="155" t="s">
        <v>256</v>
      </c>
      <c r="D8" s="68">
        <v>75</v>
      </c>
      <c r="E8" s="134"/>
      <c r="F8" s="134">
        <f>D8*0.9/35</f>
        <v>1.9285714285714286</v>
      </c>
      <c r="G8" s="134"/>
      <c r="H8" s="135">
        <f>(D8*$D$2)/1000</f>
        <v>17.7</v>
      </c>
      <c r="I8" s="90"/>
      <c r="J8" s="50" t="s">
        <v>133</v>
      </c>
      <c r="K8" s="85" t="s">
        <v>201</v>
      </c>
      <c r="L8" s="89">
        <v>90</v>
      </c>
      <c r="M8" s="186"/>
      <c r="N8" s="92">
        <f>L8*0.8/35</f>
        <v>2.0571428571428569</v>
      </c>
      <c r="O8" s="187"/>
      <c r="P8" s="100">
        <f>(L8*$D$2)/1000</f>
        <v>21.24</v>
      </c>
      <c r="Q8" s="90"/>
      <c r="R8" s="169" t="s">
        <v>583</v>
      </c>
      <c r="S8" s="85" t="s">
        <v>332</v>
      </c>
      <c r="T8" s="89">
        <v>50</v>
      </c>
      <c r="U8" s="198"/>
      <c r="V8" s="89">
        <f>T8/35</f>
        <v>1.4285714285714286</v>
      </c>
      <c r="W8" s="88"/>
      <c r="X8" s="107">
        <f>(T8*$D$2)/1000</f>
        <v>11.8</v>
      </c>
      <c r="Y8" s="87"/>
      <c r="Z8" s="50" t="s">
        <v>220</v>
      </c>
      <c r="AA8" s="85" t="s">
        <v>599</v>
      </c>
      <c r="AB8" s="89">
        <v>80</v>
      </c>
      <c r="AC8" s="134"/>
      <c r="AD8" s="142">
        <f>AB8*0.8/35</f>
        <v>1.8285714285714285</v>
      </c>
      <c r="AE8" s="88"/>
      <c r="AF8" s="107">
        <f>(AB8*$D$2)/1000</f>
        <v>18.88</v>
      </c>
      <c r="AG8" s="90"/>
      <c r="AH8" s="102" t="s">
        <v>429</v>
      </c>
      <c r="AI8" s="85" t="s">
        <v>250</v>
      </c>
      <c r="AJ8" s="89">
        <v>90</v>
      </c>
      <c r="AK8" s="109"/>
      <c r="AL8" s="89">
        <f>AJ8*0.7/35</f>
        <v>1.7999999999999998</v>
      </c>
      <c r="AM8" s="145"/>
      <c r="AN8" s="107">
        <f>(AJ8*1460)/1000</f>
        <v>131.4</v>
      </c>
      <c r="AO8" s="90"/>
    </row>
    <row r="9" spans="1:41" s="13" customFormat="1" ht="14.1" customHeight="1">
      <c r="A9" s="649"/>
      <c r="B9" s="287" t="s">
        <v>257</v>
      </c>
      <c r="C9" s="288" t="s">
        <v>227</v>
      </c>
      <c r="D9" s="68">
        <v>1</v>
      </c>
      <c r="E9" s="54"/>
      <c r="F9" s="134"/>
      <c r="G9" s="88"/>
      <c r="H9" s="135">
        <f t="shared" ref="H9:H12" si="0">(D9*$D$2)/1000</f>
        <v>0.23599999999999999</v>
      </c>
      <c r="I9" s="87"/>
      <c r="J9" s="93" t="s">
        <v>134</v>
      </c>
      <c r="K9" s="85" t="s">
        <v>135</v>
      </c>
      <c r="L9" s="89">
        <v>2</v>
      </c>
      <c r="M9" s="134"/>
      <c r="N9" s="134"/>
      <c r="O9" s="86"/>
      <c r="P9" s="100">
        <f t="shared" ref="P9:P12" si="1">(L9*$D$2)/1000</f>
        <v>0.47199999999999998</v>
      </c>
      <c r="Q9" s="87"/>
      <c r="R9" s="158" t="s">
        <v>584</v>
      </c>
      <c r="S9" s="170" t="s">
        <v>333</v>
      </c>
      <c r="T9" s="171">
        <v>20</v>
      </c>
      <c r="U9" s="179"/>
      <c r="V9" s="134">
        <f>T9*0.7/35</f>
        <v>0.4</v>
      </c>
      <c r="W9" s="88"/>
      <c r="X9" s="107">
        <f>(T9*$D$2)/1000</f>
        <v>4.72</v>
      </c>
      <c r="Y9" s="87"/>
      <c r="Z9" s="93" t="s">
        <v>428</v>
      </c>
      <c r="AA9" s="211"/>
      <c r="AB9" s="92"/>
      <c r="AC9" s="134"/>
      <c r="AD9" s="134"/>
      <c r="AE9" s="88"/>
      <c r="AF9" s="107"/>
      <c r="AG9" s="87"/>
      <c r="AH9" s="267" t="s">
        <v>254</v>
      </c>
      <c r="AI9" s="154" t="s">
        <v>430</v>
      </c>
      <c r="AJ9" s="89">
        <v>1</v>
      </c>
      <c r="AK9" s="109"/>
      <c r="AL9" s="134"/>
      <c r="AM9" s="88"/>
      <c r="AN9" s="107">
        <f>(AJ9*1460)/1000</f>
        <v>1.46</v>
      </c>
      <c r="AO9" s="87"/>
    </row>
    <row r="10" spans="1:41" s="13" customFormat="1" ht="14.1" customHeight="1">
      <c r="A10" s="649"/>
      <c r="B10" s="70" t="s">
        <v>258</v>
      </c>
      <c r="C10" s="288" t="s">
        <v>259</v>
      </c>
      <c r="D10" s="68">
        <v>3</v>
      </c>
      <c r="E10" s="54"/>
      <c r="F10" s="134"/>
      <c r="G10" s="88">
        <f>D10/100</f>
        <v>0.03</v>
      </c>
      <c r="H10" s="135">
        <f t="shared" si="0"/>
        <v>0.70799999999999996</v>
      </c>
      <c r="I10" s="87"/>
      <c r="J10" s="93" t="s">
        <v>179</v>
      </c>
      <c r="K10" s="85" t="s">
        <v>265</v>
      </c>
      <c r="L10" s="89">
        <v>20</v>
      </c>
      <c r="M10" s="134"/>
      <c r="N10" s="134"/>
      <c r="O10" s="88">
        <f>L10/100</f>
        <v>0.2</v>
      </c>
      <c r="P10" s="100">
        <f t="shared" si="1"/>
        <v>4.72</v>
      </c>
      <c r="Q10" s="87"/>
      <c r="R10" s="93" t="s">
        <v>165</v>
      </c>
      <c r="S10" s="85" t="s">
        <v>334</v>
      </c>
      <c r="T10" s="89">
        <v>30</v>
      </c>
      <c r="U10" s="179"/>
      <c r="V10" s="142"/>
      <c r="W10" s="145">
        <f>T10/100</f>
        <v>0.3</v>
      </c>
      <c r="X10" s="107">
        <f t="shared" ref="X10:X15" si="2">(T10*$D$2)/1000</f>
        <v>7.08</v>
      </c>
      <c r="Y10" s="87"/>
      <c r="Z10" s="93" t="s">
        <v>585</v>
      </c>
      <c r="AA10" s="178"/>
      <c r="AB10" s="89"/>
      <c r="AC10" s="134"/>
      <c r="AD10" s="142"/>
      <c r="AE10" s="88"/>
      <c r="AF10" s="107"/>
      <c r="AG10" s="87"/>
      <c r="AH10" s="93" t="s">
        <v>177</v>
      </c>
      <c r="AI10" s="154" t="s">
        <v>265</v>
      </c>
      <c r="AJ10" s="89">
        <v>15</v>
      </c>
      <c r="AK10" s="109"/>
      <c r="AL10" s="89"/>
      <c r="AM10" s="145">
        <f>AJ10/100</f>
        <v>0.15</v>
      </c>
      <c r="AN10" s="107">
        <f>(AJ10*1460)/1000</f>
        <v>21.9</v>
      </c>
      <c r="AO10" s="87"/>
    </row>
    <row r="11" spans="1:41" s="13" customFormat="1" ht="14.1" customHeight="1">
      <c r="A11" s="649"/>
      <c r="B11" s="287" t="s">
        <v>182</v>
      </c>
      <c r="C11" s="288" t="s">
        <v>260</v>
      </c>
      <c r="D11" s="68">
        <v>0.5</v>
      </c>
      <c r="E11" s="134"/>
      <c r="F11" s="54"/>
      <c r="G11" s="88"/>
      <c r="H11" s="135">
        <f t="shared" si="0"/>
        <v>0.11799999999999999</v>
      </c>
      <c r="I11" s="87"/>
      <c r="J11" s="193" t="s">
        <v>190</v>
      </c>
      <c r="K11" s="85" t="s">
        <v>217</v>
      </c>
      <c r="L11" s="89">
        <v>5</v>
      </c>
      <c r="M11" s="54"/>
      <c r="N11" s="54"/>
      <c r="O11" s="88">
        <f>L11/100</f>
        <v>0.05</v>
      </c>
      <c r="P11" s="100">
        <f t="shared" si="1"/>
        <v>1.18</v>
      </c>
      <c r="Q11" s="87"/>
      <c r="R11" s="93" t="s">
        <v>100</v>
      </c>
      <c r="S11" s="173" t="s">
        <v>335</v>
      </c>
      <c r="T11" s="92">
        <v>2</v>
      </c>
      <c r="U11" s="200"/>
      <c r="V11" s="134"/>
      <c r="W11" s="88"/>
      <c r="X11" s="107">
        <f t="shared" si="2"/>
        <v>0.47199999999999998</v>
      </c>
      <c r="Y11" s="87"/>
      <c r="Z11" s="93" t="s">
        <v>598</v>
      </c>
      <c r="AA11" s="85"/>
      <c r="AB11" s="89"/>
      <c r="AC11" s="51"/>
      <c r="AD11" s="134"/>
      <c r="AE11" s="88"/>
      <c r="AF11" s="135"/>
      <c r="AG11" s="87"/>
      <c r="AH11" s="93" t="s">
        <v>176</v>
      </c>
      <c r="AI11" s="270" t="s">
        <v>431</v>
      </c>
      <c r="AJ11" s="54">
        <v>1</v>
      </c>
      <c r="AK11" s="109"/>
      <c r="AL11" s="134"/>
      <c r="AM11" s="89"/>
      <c r="AN11" s="107">
        <f>(AJ11*1460)/1000</f>
        <v>1.46</v>
      </c>
      <c r="AO11" s="87"/>
    </row>
    <row r="12" spans="1:41" s="13" customFormat="1" ht="14.1" customHeight="1">
      <c r="A12" s="649"/>
      <c r="B12" s="70"/>
      <c r="C12" s="288" t="s">
        <v>261</v>
      </c>
      <c r="D12" s="68">
        <v>30</v>
      </c>
      <c r="E12" s="89"/>
      <c r="F12" s="89"/>
      <c r="G12" s="88">
        <f>D12/100</f>
        <v>0.3</v>
      </c>
      <c r="H12" s="135">
        <f t="shared" si="0"/>
        <v>7.08</v>
      </c>
      <c r="I12" s="216"/>
      <c r="J12" s="289"/>
      <c r="K12" s="85" t="s">
        <v>266</v>
      </c>
      <c r="L12" s="89">
        <v>30</v>
      </c>
      <c r="M12" s="89">
        <f>L12/90</f>
        <v>0.33333333333333331</v>
      </c>
      <c r="N12" s="88"/>
      <c r="O12" s="86"/>
      <c r="P12" s="100">
        <f t="shared" si="1"/>
        <v>7.08</v>
      </c>
      <c r="Q12" s="87"/>
      <c r="R12" s="93" t="s">
        <v>0</v>
      </c>
      <c r="S12" s="348" t="s">
        <v>457</v>
      </c>
      <c r="T12" s="92">
        <v>20</v>
      </c>
      <c r="U12" s="156"/>
      <c r="V12" s="134"/>
      <c r="W12" s="145">
        <f>T12/100</f>
        <v>0.2</v>
      </c>
      <c r="X12" s="107">
        <f t="shared" si="2"/>
        <v>4.72</v>
      </c>
      <c r="Y12" s="90"/>
      <c r="Z12" s="190" t="s">
        <v>180</v>
      </c>
      <c r="AA12" s="85"/>
      <c r="AB12" s="88"/>
      <c r="AC12" s="92"/>
      <c r="AD12" s="92"/>
      <c r="AE12" s="191"/>
      <c r="AF12" s="135"/>
      <c r="AG12" s="87"/>
      <c r="AH12" s="190" t="s">
        <v>72</v>
      </c>
      <c r="AI12" s="19"/>
      <c r="AJ12" s="88"/>
      <c r="AK12" s="145"/>
      <c r="AL12" s="145"/>
      <c r="AM12" s="142"/>
      <c r="AN12" s="84"/>
      <c r="AO12" s="87"/>
    </row>
    <row r="13" spans="1:41" s="13" customFormat="1" ht="14.1" customHeight="1">
      <c r="A13" s="649"/>
      <c r="B13" s="82" t="s">
        <v>190</v>
      </c>
      <c r="C13" s="85"/>
      <c r="D13" s="105"/>
      <c r="E13" s="51"/>
      <c r="F13" s="89"/>
      <c r="G13" s="88"/>
      <c r="H13" s="100"/>
      <c r="I13" s="87"/>
      <c r="J13" s="92"/>
      <c r="K13" s="85"/>
      <c r="L13" s="89"/>
      <c r="M13" s="183"/>
      <c r="N13" s="108"/>
      <c r="O13" s="88"/>
      <c r="P13" s="100"/>
      <c r="Q13" s="87"/>
      <c r="R13" s="93" t="s">
        <v>189</v>
      </c>
      <c r="S13" s="85" t="s">
        <v>336</v>
      </c>
      <c r="T13" s="89">
        <v>1</v>
      </c>
      <c r="U13" s="88"/>
      <c r="V13" s="134"/>
      <c r="W13" s="88"/>
      <c r="X13" s="107">
        <f t="shared" si="2"/>
        <v>0.23599999999999999</v>
      </c>
      <c r="Y13" s="87"/>
      <c r="Z13" s="93"/>
      <c r="AA13" s="154"/>
      <c r="AB13" s="174"/>
      <c r="AC13" s="109"/>
      <c r="AD13" s="134"/>
      <c r="AE13" s="88"/>
      <c r="AF13" s="135"/>
      <c r="AG13" s="87"/>
      <c r="AH13" s="477"/>
      <c r="AI13" s="101"/>
      <c r="AJ13" s="174"/>
      <c r="AK13" s="142"/>
      <c r="AL13" s="142"/>
      <c r="AM13" s="157"/>
      <c r="AN13" s="107"/>
      <c r="AO13" s="87"/>
    </row>
    <row r="14" spans="1:41" s="13" customFormat="1" ht="14.1" customHeight="1">
      <c r="A14" s="650" t="s">
        <v>19</v>
      </c>
      <c r="B14" s="69" t="s">
        <v>145</v>
      </c>
      <c r="C14" s="63" t="s">
        <v>577</v>
      </c>
      <c r="D14" s="68">
        <v>37</v>
      </c>
      <c r="E14" s="134"/>
      <c r="F14" s="92"/>
      <c r="G14" s="88">
        <f>D14/100</f>
        <v>0.37</v>
      </c>
      <c r="H14" s="135">
        <f>(D14*$D$2)/1000</f>
        <v>8.7319999999999993</v>
      </c>
      <c r="I14" s="149"/>
      <c r="J14" s="169" t="s">
        <v>360</v>
      </c>
      <c r="K14" s="85" t="s">
        <v>362</v>
      </c>
      <c r="L14" s="51">
        <v>55</v>
      </c>
      <c r="M14" s="148"/>
      <c r="N14" s="145"/>
      <c r="O14" s="92">
        <f>L14/100</f>
        <v>0.55000000000000004</v>
      </c>
      <c r="P14" s="107">
        <f>(L14*$D$2)/1000</f>
        <v>12.98</v>
      </c>
      <c r="Q14" s="90"/>
      <c r="R14" s="190" t="s">
        <v>72</v>
      </c>
      <c r="S14" s="173" t="s">
        <v>318</v>
      </c>
      <c r="T14" s="92">
        <v>30</v>
      </c>
      <c r="U14" s="200"/>
      <c r="V14" s="134"/>
      <c r="W14" s="145">
        <f>T14/100</f>
        <v>0.3</v>
      </c>
      <c r="X14" s="107">
        <f t="shared" si="2"/>
        <v>7.08</v>
      </c>
      <c r="Y14" s="87"/>
      <c r="Z14" s="69" t="s">
        <v>267</v>
      </c>
      <c r="AA14" s="63" t="s">
        <v>375</v>
      </c>
      <c r="AB14" s="68">
        <v>30</v>
      </c>
      <c r="AC14" s="134"/>
      <c r="AD14" s="134">
        <v>0.42</v>
      </c>
      <c r="AE14" s="89"/>
      <c r="AF14" s="26">
        <f>(AB14*$D$2)/1000</f>
        <v>7.08</v>
      </c>
      <c r="AG14" s="90"/>
      <c r="AH14" s="259" t="s">
        <v>164</v>
      </c>
      <c r="AI14" s="19" t="s">
        <v>170</v>
      </c>
      <c r="AJ14" s="71">
        <v>60</v>
      </c>
      <c r="AK14" s="145"/>
      <c r="AL14" s="88"/>
      <c r="AM14" s="88">
        <f>AJ14/100</f>
        <v>0.6</v>
      </c>
      <c r="AN14" s="107">
        <f t="shared" ref="AN14:AN16" si="3">(AJ14*$D$2)/1000</f>
        <v>14.16</v>
      </c>
      <c r="AO14" s="90"/>
    </row>
    <row r="15" spans="1:41" s="13" customFormat="1" ht="14.1" customHeight="1">
      <c r="A15" s="650"/>
      <c r="B15" s="70" t="s">
        <v>578</v>
      </c>
      <c r="C15" s="63" t="s">
        <v>212</v>
      </c>
      <c r="D15" s="68">
        <v>8</v>
      </c>
      <c r="E15" s="134"/>
      <c r="F15" s="92"/>
      <c r="G15" s="88">
        <f>D15/100</f>
        <v>0.08</v>
      </c>
      <c r="H15" s="135">
        <f t="shared" ref="H15:H17" si="4">(D15*$D$2)/1000</f>
        <v>1.8879999999999999</v>
      </c>
      <c r="I15" s="90"/>
      <c r="J15" s="158" t="s">
        <v>359</v>
      </c>
      <c r="K15" s="101" t="s">
        <v>363</v>
      </c>
      <c r="L15" s="88">
        <v>10</v>
      </c>
      <c r="M15" s="273"/>
      <c r="N15" s="134">
        <f>L15/35</f>
        <v>0.2857142857142857</v>
      </c>
      <c r="O15" s="88"/>
      <c r="P15" s="107">
        <f>(L15*$D$2)/1000</f>
        <v>2.36</v>
      </c>
      <c r="Q15" s="87"/>
      <c r="R15" s="207"/>
      <c r="S15" s="85" t="s">
        <v>317</v>
      </c>
      <c r="T15" s="206">
        <v>15</v>
      </c>
      <c r="U15" s="153"/>
      <c r="V15" s="134"/>
      <c r="W15" s="145">
        <f>T15/100</f>
        <v>0.15</v>
      </c>
      <c r="X15" s="107">
        <f t="shared" si="2"/>
        <v>3.54</v>
      </c>
      <c r="Y15" s="90"/>
      <c r="Z15" s="70" t="s">
        <v>268</v>
      </c>
      <c r="AA15" s="349" t="s">
        <v>374</v>
      </c>
      <c r="AB15" s="68">
        <v>15</v>
      </c>
      <c r="AC15" s="134"/>
      <c r="AD15" s="134"/>
      <c r="AE15" s="88">
        <f>AB15/100</f>
        <v>0.15</v>
      </c>
      <c r="AF15" s="26">
        <f>(AB15*$D$2)/1000</f>
        <v>3.54</v>
      </c>
      <c r="AG15" s="94"/>
      <c r="AH15" s="262" t="s">
        <v>165</v>
      </c>
      <c r="AI15" s="19" t="s">
        <v>171</v>
      </c>
      <c r="AJ15" s="71">
        <v>10</v>
      </c>
      <c r="AK15" s="142"/>
      <c r="AL15" s="145">
        <f>AJ15/35</f>
        <v>0.2857142857142857</v>
      </c>
      <c r="AM15" s="88"/>
      <c r="AN15" s="107">
        <f t="shared" si="3"/>
        <v>2.36</v>
      </c>
      <c r="AO15" s="90"/>
    </row>
    <row r="16" spans="1:41" s="13" customFormat="1" ht="14.1" customHeight="1">
      <c r="A16" s="650"/>
      <c r="B16" s="70" t="s">
        <v>579</v>
      </c>
      <c r="C16" s="63" t="s">
        <v>580</v>
      </c>
      <c r="D16" s="68">
        <v>18</v>
      </c>
      <c r="E16" s="134"/>
      <c r="F16" s="92">
        <f>D16/40</f>
        <v>0.45</v>
      </c>
      <c r="G16" s="145"/>
      <c r="H16" s="135">
        <f t="shared" si="4"/>
        <v>4.2480000000000002</v>
      </c>
      <c r="I16" s="87"/>
      <c r="J16" s="158" t="s">
        <v>361</v>
      </c>
      <c r="K16" s="101" t="s">
        <v>175</v>
      </c>
      <c r="L16" s="88">
        <v>8</v>
      </c>
      <c r="M16" s="134"/>
      <c r="N16" s="134"/>
      <c r="O16" s="92">
        <f>L16/100</f>
        <v>0.08</v>
      </c>
      <c r="P16" s="107">
        <f>(L16*$D$2)/1000</f>
        <v>1.8879999999999999</v>
      </c>
      <c r="Q16" s="87"/>
      <c r="R16" s="142"/>
      <c r="S16" s="85"/>
      <c r="T16" s="301"/>
      <c r="U16" s="153"/>
      <c r="V16" s="134"/>
      <c r="W16" s="145"/>
      <c r="X16" s="107"/>
      <c r="Y16" s="87"/>
      <c r="Z16" s="70" t="s">
        <v>196</v>
      </c>
      <c r="AA16" s="63" t="s">
        <v>187</v>
      </c>
      <c r="AB16" s="68">
        <v>5</v>
      </c>
      <c r="AC16" s="134"/>
      <c r="AD16" s="142">
        <f>AB16/35</f>
        <v>0.14285714285714285</v>
      </c>
      <c r="AE16" s="89"/>
      <c r="AF16" s="26">
        <f>(AB16*$D$2)/1000</f>
        <v>1.18</v>
      </c>
      <c r="AG16" s="94"/>
      <c r="AH16" s="262" t="s">
        <v>168</v>
      </c>
      <c r="AI16" s="19" t="s">
        <v>130</v>
      </c>
      <c r="AJ16" s="71">
        <v>10</v>
      </c>
      <c r="AK16" s="88"/>
      <c r="AL16" s="277"/>
      <c r="AM16" s="88">
        <f>AJ16/100</f>
        <v>0.1</v>
      </c>
      <c r="AN16" s="107">
        <f t="shared" si="3"/>
        <v>2.36</v>
      </c>
      <c r="AO16" s="87"/>
    </row>
    <row r="17" spans="1:49" s="13" customFormat="1" ht="14.1" customHeight="1">
      <c r="A17" s="650"/>
      <c r="B17" s="70" t="s">
        <v>149</v>
      </c>
      <c r="C17" s="63" t="s">
        <v>581</v>
      </c>
      <c r="D17" s="68">
        <v>0.5</v>
      </c>
      <c r="E17" s="134"/>
      <c r="F17" s="92"/>
      <c r="G17" s="88"/>
      <c r="H17" s="135">
        <f t="shared" si="4"/>
        <v>0.11799999999999999</v>
      </c>
      <c r="I17" s="87"/>
      <c r="J17" s="158" t="s">
        <v>355</v>
      </c>
      <c r="K17" s="101" t="s">
        <v>364</v>
      </c>
      <c r="L17" s="88">
        <v>5</v>
      </c>
      <c r="M17" s="134"/>
      <c r="N17" s="142"/>
      <c r="O17" s="92">
        <f>L17/100</f>
        <v>0.05</v>
      </c>
      <c r="P17" s="107">
        <f>(L17*$D$2)/1000</f>
        <v>1.18</v>
      </c>
      <c r="Q17" s="87"/>
      <c r="R17" s="69" t="s">
        <v>428</v>
      </c>
      <c r="S17" s="222" t="s">
        <v>425</v>
      </c>
      <c r="T17" s="206">
        <v>55</v>
      </c>
      <c r="U17" s="68"/>
      <c r="V17" s="134">
        <f>T17/55</f>
        <v>1</v>
      </c>
      <c r="W17" s="88"/>
      <c r="X17" s="135">
        <f t="shared" ref="X17" si="5">(T17*$D$2)/1000</f>
        <v>12.98</v>
      </c>
      <c r="Y17" s="87"/>
      <c r="Z17" s="70" t="s">
        <v>194</v>
      </c>
      <c r="AA17" s="63"/>
      <c r="AB17" s="68"/>
      <c r="AC17" s="134"/>
      <c r="AD17" s="142"/>
      <c r="AE17" s="89"/>
      <c r="AF17" s="135"/>
      <c r="AG17" s="87"/>
      <c r="AH17" s="262" t="s">
        <v>169</v>
      </c>
      <c r="AI17" s="19"/>
      <c r="AJ17" s="71"/>
      <c r="AK17" s="88"/>
      <c r="AL17" s="142"/>
      <c r="AM17" s="88"/>
      <c r="AN17" s="107"/>
      <c r="AO17" s="87"/>
    </row>
    <row r="18" spans="1:49" s="13" customFormat="1" ht="14.1" customHeight="1">
      <c r="A18" s="650"/>
      <c r="B18" s="60" t="s">
        <v>124</v>
      </c>
      <c r="C18" s="218"/>
      <c r="D18" s="210"/>
      <c r="E18" s="88"/>
      <c r="F18" s="89"/>
      <c r="G18" s="134"/>
      <c r="H18" s="135"/>
      <c r="I18" s="90"/>
      <c r="J18" s="81" t="s">
        <v>356</v>
      </c>
      <c r="K18" s="63" t="s">
        <v>365</v>
      </c>
      <c r="L18" s="89">
        <v>5</v>
      </c>
      <c r="M18" s="134"/>
      <c r="N18" s="134"/>
      <c r="O18" s="92">
        <f>L18/100</f>
        <v>0.05</v>
      </c>
      <c r="P18" s="107">
        <f>(L18*$D$2)/1000</f>
        <v>1.18</v>
      </c>
      <c r="Q18" s="94"/>
      <c r="R18" s="70" t="s">
        <v>148</v>
      </c>
      <c r="S18" s="145"/>
      <c r="T18" s="227"/>
      <c r="U18" s="134"/>
      <c r="V18" s="134"/>
      <c r="W18" s="88"/>
      <c r="X18" s="135"/>
      <c r="Y18" s="199"/>
      <c r="Z18" s="103" t="s">
        <v>183</v>
      </c>
      <c r="AA18" s="85"/>
      <c r="AB18" s="89"/>
      <c r="AC18" s="88"/>
      <c r="AD18" s="89"/>
      <c r="AE18" s="134"/>
      <c r="AF18" s="135"/>
      <c r="AG18" s="94"/>
      <c r="AH18" s="262" t="s">
        <v>166</v>
      </c>
      <c r="AI18" s="19"/>
      <c r="AJ18" s="71"/>
      <c r="AK18" s="148"/>
      <c r="AL18" s="145"/>
      <c r="AM18" s="88"/>
      <c r="AN18" s="107"/>
      <c r="AO18" s="87"/>
    </row>
    <row r="19" spans="1:49" s="13" customFormat="1" ht="14.1" customHeight="1">
      <c r="A19" s="649"/>
      <c r="B19" s="92"/>
      <c r="C19" s="343"/>
      <c r="D19" s="54"/>
      <c r="E19" s="54"/>
      <c r="F19" s="54"/>
      <c r="G19" s="54"/>
      <c r="H19" s="100"/>
      <c r="I19" s="90"/>
      <c r="J19" s="242" t="s">
        <v>357</v>
      </c>
      <c r="K19" s="150"/>
      <c r="L19" s="89"/>
      <c r="M19" s="54"/>
      <c r="N19" s="54"/>
      <c r="O19" s="54"/>
      <c r="P19" s="100"/>
      <c r="Q19" s="87"/>
      <c r="R19" s="190" t="s">
        <v>72</v>
      </c>
      <c r="S19" s="85"/>
      <c r="T19" s="89"/>
      <c r="U19" s="51"/>
      <c r="V19" s="89"/>
      <c r="W19" s="88"/>
      <c r="X19" s="135"/>
      <c r="Y19" s="87"/>
      <c r="Z19" s="241"/>
      <c r="AA19" s="85"/>
      <c r="AB19" s="89"/>
      <c r="AC19" s="89"/>
      <c r="AD19" s="89"/>
      <c r="AE19" s="88"/>
      <c r="AF19" s="100"/>
      <c r="AG19" s="87"/>
      <c r="AH19" s="136" t="s">
        <v>167</v>
      </c>
      <c r="AI19" s="85"/>
      <c r="AJ19" s="208"/>
      <c r="AK19" s="89"/>
      <c r="AL19" s="89"/>
      <c r="AM19" s="88"/>
      <c r="AN19" s="84"/>
      <c r="AO19" s="87"/>
      <c r="AR19" s="329"/>
    </row>
    <row r="20" spans="1:49" s="13" customFormat="1" ht="14.1" customHeight="1">
      <c r="A20" s="658" t="s">
        <v>4</v>
      </c>
      <c r="B20" s="196" t="s">
        <v>111</v>
      </c>
      <c r="C20" s="173" t="s">
        <v>112</v>
      </c>
      <c r="D20" s="236">
        <v>75</v>
      </c>
      <c r="E20" s="237"/>
      <c r="F20" s="237"/>
      <c r="G20" s="142">
        <f>D20/100</f>
        <v>0.75</v>
      </c>
      <c r="H20" s="238">
        <f>(D20*$D$2)/1000</f>
        <v>17.7</v>
      </c>
      <c r="I20" s="239"/>
      <c r="J20" s="196" t="s">
        <v>113</v>
      </c>
      <c r="K20" s="173" t="s">
        <v>114</v>
      </c>
      <c r="L20" s="236">
        <v>75</v>
      </c>
      <c r="M20" s="92"/>
      <c r="N20" s="237"/>
      <c r="O20" s="142">
        <f>L20/100</f>
        <v>0.75</v>
      </c>
      <c r="P20" s="238">
        <f>(L20*$D$2)/1000</f>
        <v>17.7</v>
      </c>
      <c r="Q20" s="90"/>
      <c r="R20" s="70"/>
      <c r="S20" s="173"/>
      <c r="T20" s="174"/>
      <c r="U20" s="54"/>
      <c r="V20" s="54"/>
      <c r="W20" s="88"/>
      <c r="X20" s="107"/>
      <c r="Y20" s="90"/>
      <c r="Z20" s="184" t="s">
        <v>111</v>
      </c>
      <c r="AA20" s="173" t="s">
        <v>112</v>
      </c>
      <c r="AB20" s="174">
        <v>75</v>
      </c>
      <c r="AC20" s="54"/>
      <c r="AD20" s="54"/>
      <c r="AE20" s="88">
        <f>AB20/100</f>
        <v>0.75</v>
      </c>
      <c r="AF20" s="107">
        <f>(AB20*$D$2)/1000</f>
        <v>17.7</v>
      </c>
      <c r="AG20" s="239"/>
      <c r="AH20" s="184" t="s">
        <v>111</v>
      </c>
      <c r="AI20" s="173" t="s">
        <v>112</v>
      </c>
      <c r="AJ20" s="174">
        <v>75</v>
      </c>
      <c r="AK20" s="54"/>
      <c r="AL20" s="54"/>
      <c r="AM20" s="88">
        <f>AJ20/100</f>
        <v>0.75</v>
      </c>
      <c r="AN20" s="107">
        <f>(AJ20*$D$2)/1000</f>
        <v>17.7</v>
      </c>
      <c r="AO20" s="90"/>
    </row>
    <row r="21" spans="1:49" s="13" customFormat="1" ht="14.1" customHeight="1">
      <c r="A21" s="659"/>
      <c r="B21" s="196" t="s">
        <v>115</v>
      </c>
      <c r="C21" s="645" t="s">
        <v>116</v>
      </c>
      <c r="D21" s="89"/>
      <c r="E21" s="89"/>
      <c r="F21" s="89"/>
      <c r="G21" s="88"/>
      <c r="H21" s="100"/>
      <c r="I21" s="87"/>
      <c r="J21" s="196" t="s">
        <v>117</v>
      </c>
      <c r="K21" s="645" t="s">
        <v>116</v>
      </c>
      <c r="L21" s="89"/>
      <c r="M21" s="89"/>
      <c r="N21" s="89"/>
      <c r="O21" s="88"/>
      <c r="P21" s="100"/>
      <c r="Q21" s="87"/>
      <c r="R21" s="15"/>
      <c r="S21" s="173"/>
      <c r="T21" s="174"/>
      <c r="U21" s="54"/>
      <c r="V21" s="54"/>
      <c r="W21" s="88">
        <f>T21/100</f>
        <v>0</v>
      </c>
      <c r="X21" s="107"/>
      <c r="Y21" s="90"/>
      <c r="Z21" s="184" t="s">
        <v>115</v>
      </c>
      <c r="AA21" s="645" t="s">
        <v>116</v>
      </c>
      <c r="AB21" s="89"/>
      <c r="AC21" s="89"/>
      <c r="AD21" s="89"/>
      <c r="AE21" s="88"/>
      <c r="AF21" s="100"/>
      <c r="AG21" s="87"/>
      <c r="AH21" s="184" t="s">
        <v>115</v>
      </c>
      <c r="AI21" s="645" t="s">
        <v>116</v>
      </c>
      <c r="AJ21" s="89"/>
      <c r="AK21" s="89"/>
      <c r="AL21" s="89"/>
      <c r="AM21" s="88"/>
      <c r="AN21" s="100"/>
      <c r="AO21" s="87"/>
    </row>
    <row r="22" spans="1:49" s="13" customFormat="1" ht="14.1" customHeight="1">
      <c r="A22" s="659"/>
      <c r="B22" s="196" t="s">
        <v>118</v>
      </c>
      <c r="C22" s="646"/>
      <c r="D22" s="89"/>
      <c r="E22" s="89"/>
      <c r="F22" s="54"/>
      <c r="G22" s="88"/>
      <c r="H22" s="100"/>
      <c r="I22" s="87"/>
      <c r="J22" s="196" t="s">
        <v>118</v>
      </c>
      <c r="K22" s="646"/>
      <c r="L22" s="174"/>
      <c r="M22" s="89"/>
      <c r="N22" s="54"/>
      <c r="O22" s="88"/>
      <c r="P22" s="100"/>
      <c r="Q22" s="87"/>
      <c r="R22" s="184"/>
      <c r="S22" s="173"/>
      <c r="T22" s="174"/>
      <c r="U22" s="54"/>
      <c r="V22" s="54"/>
      <c r="W22" s="88"/>
      <c r="X22" s="107"/>
      <c r="Y22" s="90"/>
      <c r="Z22" s="184" t="s">
        <v>118</v>
      </c>
      <c r="AA22" s="646"/>
      <c r="AB22" s="89"/>
      <c r="AC22" s="89"/>
      <c r="AD22" s="54"/>
      <c r="AE22" s="88"/>
      <c r="AF22" s="100"/>
      <c r="AG22" s="87"/>
      <c r="AH22" s="184" t="s">
        <v>118</v>
      </c>
      <c r="AI22" s="646"/>
      <c r="AJ22" s="89"/>
      <c r="AK22" s="89"/>
      <c r="AL22" s="54"/>
      <c r="AM22" s="88"/>
      <c r="AN22" s="100"/>
      <c r="AO22" s="87"/>
    </row>
    <row r="23" spans="1:49" s="13" customFormat="1" ht="14.1" customHeight="1">
      <c r="A23" s="660"/>
      <c r="B23" s="92" t="s">
        <v>119</v>
      </c>
      <c r="C23" s="646"/>
      <c r="D23" s="89"/>
      <c r="E23" s="89"/>
      <c r="F23" s="89"/>
      <c r="G23" s="88"/>
      <c r="H23" s="100"/>
      <c r="I23" s="87"/>
      <c r="J23" s="92" t="s">
        <v>119</v>
      </c>
      <c r="K23" s="646"/>
      <c r="L23" s="89"/>
      <c r="M23" s="89"/>
      <c r="N23" s="89"/>
      <c r="O23" s="88"/>
      <c r="P23" s="100"/>
      <c r="Q23" s="87"/>
      <c r="R23" s="184"/>
      <c r="S23" s="661"/>
      <c r="T23" s="89"/>
      <c r="U23" s="89"/>
      <c r="V23" s="89"/>
      <c r="W23" s="88"/>
      <c r="X23" s="100"/>
      <c r="Y23" s="87"/>
      <c r="Z23" s="185" t="s">
        <v>119</v>
      </c>
      <c r="AA23" s="646"/>
      <c r="AB23" s="89"/>
      <c r="AC23" s="89"/>
      <c r="AD23" s="89"/>
      <c r="AE23" s="88"/>
      <c r="AF23" s="100"/>
      <c r="AG23" s="87"/>
      <c r="AH23" s="185" t="s">
        <v>119</v>
      </c>
      <c r="AI23" s="646"/>
      <c r="AJ23" s="89"/>
      <c r="AK23" s="89"/>
      <c r="AL23" s="89"/>
      <c r="AM23" s="88"/>
      <c r="AN23" s="100"/>
      <c r="AO23" s="87"/>
    </row>
    <row r="24" spans="1:49" s="13" customFormat="1" ht="14.1" customHeight="1">
      <c r="A24" s="658" t="s">
        <v>5</v>
      </c>
      <c r="B24" s="102" t="s">
        <v>221</v>
      </c>
      <c r="C24" s="222" t="s">
        <v>231</v>
      </c>
      <c r="D24" s="88">
        <v>30</v>
      </c>
      <c r="E24" s="71"/>
      <c r="F24" s="71">
        <f>D24/80</f>
        <v>0.375</v>
      </c>
      <c r="G24" s="71"/>
      <c r="H24" s="107">
        <f>(D24*$D$2)/1000</f>
        <v>7.08</v>
      </c>
      <c r="I24" s="78"/>
      <c r="J24" s="83" t="s">
        <v>154</v>
      </c>
      <c r="K24" s="63" t="s">
        <v>184</v>
      </c>
      <c r="L24" s="174">
        <v>30</v>
      </c>
      <c r="M24" s="54"/>
      <c r="N24" s="54"/>
      <c r="O24" s="88">
        <f>L24/100</f>
        <v>0.3</v>
      </c>
      <c r="P24" s="107">
        <f>(L24*$D$2)/1000</f>
        <v>7.08</v>
      </c>
      <c r="Q24" s="66"/>
      <c r="R24" s="184"/>
      <c r="S24" s="662"/>
      <c r="T24" s="89"/>
      <c r="U24" s="89"/>
      <c r="V24" s="54"/>
      <c r="W24" s="88"/>
      <c r="X24" s="100"/>
      <c r="Y24" s="87"/>
      <c r="Z24" s="230" t="s">
        <v>455</v>
      </c>
      <c r="AA24" s="260" t="s">
        <v>456</v>
      </c>
      <c r="AB24" s="71">
        <v>30</v>
      </c>
      <c r="AC24" s="261"/>
      <c r="AD24" s="88"/>
      <c r="AE24" s="88">
        <f>AB24/100</f>
        <v>0.3</v>
      </c>
      <c r="AF24" s="135">
        <f>(AB24*$D$2)/1000</f>
        <v>7.08</v>
      </c>
      <c r="AG24" s="87"/>
      <c r="AH24" s="230" t="s">
        <v>271</v>
      </c>
      <c r="AI24" s="260" t="s">
        <v>270</v>
      </c>
      <c r="AJ24" s="71">
        <v>40</v>
      </c>
      <c r="AK24" s="261"/>
      <c r="AL24" s="88"/>
      <c r="AM24" s="88">
        <f>AJ24/100</f>
        <v>0.4</v>
      </c>
      <c r="AN24" s="135">
        <f>(AJ24*$D$2)/1000</f>
        <v>9.44</v>
      </c>
      <c r="AO24" s="66"/>
      <c r="AQ24" s="507"/>
      <c r="AR24" s="508"/>
      <c r="AS24" s="507"/>
      <c r="AT24" s="334"/>
      <c r="AU24" s="334"/>
      <c r="AV24" s="334"/>
      <c r="AW24" s="337"/>
    </row>
    <row r="25" spans="1:49" s="13" customFormat="1" ht="14.1" customHeight="1">
      <c r="A25" s="659"/>
      <c r="B25" s="52" t="s">
        <v>213</v>
      </c>
      <c r="C25" s="223" t="s">
        <v>276</v>
      </c>
      <c r="D25" s="88">
        <v>30</v>
      </c>
      <c r="E25" s="91"/>
      <c r="F25" s="89"/>
      <c r="G25" s="91">
        <f>D25/100</f>
        <v>0.3</v>
      </c>
      <c r="H25" s="107">
        <f t="shared" ref="H25" si="6">(D25*$D$2)/1000</f>
        <v>7.08</v>
      </c>
      <c r="I25" s="66"/>
      <c r="J25" s="81" t="s">
        <v>153</v>
      </c>
      <c r="K25" s="63" t="s">
        <v>582</v>
      </c>
      <c r="L25" s="68">
        <v>10</v>
      </c>
      <c r="M25" s="91"/>
      <c r="N25" s="89">
        <f>L25*0.9/55</f>
        <v>0.16363636363636364</v>
      </c>
      <c r="O25" s="91"/>
      <c r="P25" s="107">
        <f>(L25*$D$2)/1000</f>
        <v>2.36</v>
      </c>
      <c r="Q25" s="87"/>
      <c r="R25" s="185"/>
      <c r="S25" s="663"/>
      <c r="T25" s="89"/>
      <c r="U25" s="89"/>
      <c r="V25" s="89"/>
      <c r="W25" s="88"/>
      <c r="X25" s="100"/>
      <c r="Y25" s="87"/>
      <c r="Z25" s="231" t="s">
        <v>330</v>
      </c>
      <c r="AA25" s="19" t="s">
        <v>321</v>
      </c>
      <c r="AB25" s="71">
        <v>12</v>
      </c>
      <c r="AC25" s="145"/>
      <c r="AD25" s="213">
        <f>AB25*0.5/35</f>
        <v>0.17142857142857143</v>
      </c>
      <c r="AE25" s="88"/>
      <c r="AF25" s="135">
        <f>(AB25*$D$2)/1000</f>
        <v>2.8319999999999999</v>
      </c>
      <c r="AG25" s="87"/>
      <c r="AH25" s="231" t="s">
        <v>153</v>
      </c>
      <c r="AI25" s="19" t="s">
        <v>269</v>
      </c>
      <c r="AJ25" s="71">
        <v>10</v>
      </c>
      <c r="AK25" s="145"/>
      <c r="AL25" s="213">
        <f>AJ25*0.5/35</f>
        <v>0.14285714285714285</v>
      </c>
      <c r="AM25" s="88"/>
      <c r="AN25" s="135">
        <f>(AJ25*$D$2)/1000</f>
        <v>2.36</v>
      </c>
      <c r="AO25" s="87"/>
      <c r="AQ25" s="507"/>
      <c r="AR25" s="509"/>
      <c r="AS25" s="507"/>
      <c r="AT25" s="334"/>
      <c r="AU25" s="510"/>
      <c r="AV25" s="334"/>
      <c r="AW25" s="337"/>
    </row>
    <row r="26" spans="1:49" s="13" customFormat="1" ht="14.1" customHeight="1">
      <c r="A26" s="659"/>
      <c r="B26" s="52" t="s">
        <v>263</v>
      </c>
      <c r="C26" s="224"/>
      <c r="D26" s="88"/>
      <c r="E26" s="71"/>
      <c r="F26" s="71"/>
      <c r="G26" s="71"/>
      <c r="H26" s="107"/>
      <c r="I26" s="66"/>
      <c r="J26" s="81" t="s">
        <v>127</v>
      </c>
      <c r="K26" s="63"/>
      <c r="L26" s="68"/>
      <c r="M26" s="161"/>
      <c r="N26" s="68"/>
      <c r="O26" s="88"/>
      <c r="P26" s="26"/>
      <c r="Q26" s="66"/>
      <c r="R26" s="231"/>
      <c r="S26" s="260"/>
      <c r="T26" s="71"/>
      <c r="U26" s="261"/>
      <c r="V26" s="88"/>
      <c r="W26" s="88"/>
      <c r="X26" s="135"/>
      <c r="Y26" s="87"/>
      <c r="Z26" s="231" t="s">
        <v>322</v>
      </c>
      <c r="AA26" s="260"/>
      <c r="AB26" s="71"/>
      <c r="AC26" s="261"/>
      <c r="AD26" s="88"/>
      <c r="AE26" s="88"/>
      <c r="AF26" s="135"/>
      <c r="AG26" s="87"/>
      <c r="AH26" s="231" t="s">
        <v>179</v>
      </c>
      <c r="AI26" s="260"/>
      <c r="AJ26" s="71"/>
      <c r="AK26" s="261"/>
      <c r="AL26" s="88"/>
      <c r="AM26" s="88"/>
      <c r="AN26" s="135"/>
      <c r="AO26" s="66"/>
      <c r="AQ26" s="507"/>
      <c r="AR26" s="508"/>
      <c r="AS26" s="507"/>
      <c r="AT26" s="334"/>
      <c r="AU26" s="334"/>
      <c r="AV26" s="334"/>
      <c r="AW26" s="337"/>
    </row>
    <row r="27" spans="1:49" s="13" customFormat="1" ht="14.1" customHeight="1">
      <c r="A27" s="659"/>
      <c r="B27" s="52" t="s">
        <v>264</v>
      </c>
      <c r="C27" s="223"/>
      <c r="D27" s="88"/>
      <c r="E27" s="71"/>
      <c r="F27" s="71"/>
      <c r="G27" s="71"/>
      <c r="H27" s="107"/>
      <c r="I27" s="66"/>
      <c r="J27" s="70" t="s">
        <v>174</v>
      </c>
      <c r="K27" s="63"/>
      <c r="L27" s="68"/>
      <c r="M27" s="161"/>
      <c r="N27" s="68"/>
      <c r="O27" s="68"/>
      <c r="P27" s="79"/>
      <c r="Q27" s="111"/>
      <c r="R27" s="262"/>
      <c r="S27" s="19"/>
      <c r="T27" s="88"/>
      <c r="U27" s="54"/>
      <c r="V27" s="145"/>
      <c r="W27" s="145"/>
      <c r="X27" s="135"/>
      <c r="Y27" s="87"/>
      <c r="Z27" s="262" t="s">
        <v>176</v>
      </c>
      <c r="AA27" s="19"/>
      <c r="AB27" s="88"/>
      <c r="AC27" s="54"/>
      <c r="AD27" s="145"/>
      <c r="AE27" s="145"/>
      <c r="AF27" s="135"/>
      <c r="AG27" s="87"/>
      <c r="AH27" s="262" t="s">
        <v>127</v>
      </c>
      <c r="AI27" s="19"/>
      <c r="AJ27" s="88"/>
      <c r="AK27" s="54"/>
      <c r="AL27" s="145"/>
      <c r="AM27" s="145"/>
      <c r="AN27" s="135"/>
      <c r="AO27" s="111"/>
      <c r="AQ27" s="507"/>
      <c r="AR27" s="509"/>
      <c r="AS27" s="334"/>
      <c r="AT27" s="511"/>
      <c r="AU27" s="334"/>
      <c r="AV27" s="334"/>
      <c r="AW27" s="337"/>
    </row>
    <row r="28" spans="1:49" s="13" customFormat="1" ht="14.1" customHeight="1">
      <c r="A28" s="659"/>
      <c r="B28" s="52" t="s">
        <v>188</v>
      </c>
      <c r="C28" s="145"/>
      <c r="D28" s="221"/>
      <c r="E28" s="71"/>
      <c r="F28" s="71"/>
      <c r="G28" s="71"/>
      <c r="H28" s="107"/>
      <c r="I28" s="66"/>
      <c r="J28" s="70" t="s">
        <v>123</v>
      </c>
      <c r="K28" s="63"/>
      <c r="L28" s="68"/>
      <c r="M28" s="162"/>
      <c r="N28" s="68"/>
      <c r="O28" s="15"/>
      <c r="P28" s="163"/>
      <c r="Q28" s="66"/>
      <c r="R28" s="262"/>
      <c r="S28" s="19"/>
      <c r="T28" s="88"/>
      <c r="U28" s="275"/>
      <c r="V28" s="275"/>
      <c r="W28" s="71"/>
      <c r="X28" s="79"/>
      <c r="Y28" s="139"/>
      <c r="Z28" s="262" t="s">
        <v>123</v>
      </c>
      <c r="AA28" s="19"/>
      <c r="AB28" s="88"/>
      <c r="AC28" s="275"/>
      <c r="AD28" s="275"/>
      <c r="AE28" s="71"/>
      <c r="AF28" s="79"/>
      <c r="AG28" s="94"/>
      <c r="AH28" s="262" t="s">
        <v>123</v>
      </c>
      <c r="AI28" s="19"/>
      <c r="AJ28" s="88"/>
      <c r="AK28" s="275"/>
      <c r="AL28" s="275"/>
      <c r="AM28" s="71"/>
      <c r="AN28" s="79"/>
      <c r="AO28" s="66"/>
      <c r="AQ28" s="507"/>
      <c r="AR28" s="509"/>
      <c r="AS28" s="334"/>
      <c r="AT28" s="512"/>
      <c r="AU28" s="512"/>
      <c r="AV28" s="507"/>
      <c r="AW28" s="335"/>
    </row>
    <row r="29" spans="1:49" s="13" customFormat="1" ht="14.1" customHeight="1">
      <c r="A29" s="659"/>
      <c r="B29" s="103" t="s">
        <v>72</v>
      </c>
      <c r="C29" s="19"/>
      <c r="D29" s="71"/>
      <c r="E29" s="264"/>
      <c r="F29" s="264"/>
      <c r="G29" s="264"/>
      <c r="H29" s="265"/>
      <c r="I29" s="66"/>
      <c r="J29" s="103" t="s">
        <v>72</v>
      </c>
      <c r="K29" s="19"/>
      <c r="L29" s="89"/>
      <c r="M29" s="68"/>
      <c r="N29" s="68"/>
      <c r="O29" s="88"/>
      <c r="P29" s="107"/>
      <c r="Q29" s="66"/>
      <c r="R29" s="70"/>
      <c r="S29" s="63"/>
      <c r="T29" s="89"/>
      <c r="U29" s="137"/>
      <c r="V29" s="65"/>
      <c r="W29" s="71"/>
      <c r="X29" s="79"/>
      <c r="Y29" s="66"/>
      <c r="Z29" s="242" t="s">
        <v>72</v>
      </c>
      <c r="AA29" s="19"/>
      <c r="AB29" s="71"/>
      <c r="AC29" s="264"/>
      <c r="AD29" s="264"/>
      <c r="AE29" s="264"/>
      <c r="AF29" s="265"/>
      <c r="AG29" s="66"/>
      <c r="AH29" s="242" t="s">
        <v>72</v>
      </c>
      <c r="AI29" s="145"/>
      <c r="AJ29" s="221"/>
      <c r="AK29" s="71"/>
      <c r="AL29" s="71"/>
      <c r="AM29" s="71"/>
      <c r="AN29" s="107"/>
      <c r="AO29" s="66"/>
    </row>
    <row r="30" spans="1:49" s="13" customFormat="1" ht="14.1" customHeight="1">
      <c r="A30" s="659"/>
      <c r="B30" s="64"/>
      <c r="C30" s="16"/>
      <c r="D30" s="62"/>
      <c r="E30" s="68"/>
      <c r="F30" s="68"/>
      <c r="G30" s="68"/>
      <c r="H30" s="127"/>
      <c r="I30" s="66"/>
      <c r="J30" s="70"/>
      <c r="K30" s="176"/>
      <c r="L30" s="88"/>
      <c r="M30" s="68"/>
      <c r="N30" s="68"/>
      <c r="O30" s="68"/>
      <c r="P30" s="107"/>
      <c r="Q30" s="66"/>
      <c r="R30" s="70"/>
      <c r="S30" s="63"/>
      <c r="T30" s="89"/>
      <c r="U30" s="137"/>
      <c r="V30" s="65"/>
      <c r="W30" s="71"/>
      <c r="X30" s="79"/>
      <c r="Y30" s="66"/>
      <c r="Z30" s="52"/>
      <c r="AA30" s="145"/>
      <c r="AB30" s="221"/>
      <c r="AC30" s="71"/>
      <c r="AD30" s="71"/>
      <c r="AE30" s="71"/>
      <c r="AF30" s="107"/>
      <c r="AG30" s="66"/>
      <c r="AH30" s="52"/>
      <c r="AI30" s="145"/>
      <c r="AJ30" s="221"/>
      <c r="AK30" s="71"/>
      <c r="AL30" s="71"/>
      <c r="AM30" s="71"/>
      <c r="AN30" s="107"/>
      <c r="AO30" s="66"/>
    </row>
    <row r="31" spans="1:49" s="13" customFormat="1" ht="14.1" customHeight="1">
      <c r="A31" s="660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68"/>
      <c r="N31" s="68"/>
      <c r="O31" s="68"/>
      <c r="P31" s="107"/>
      <c r="Q31" s="152"/>
      <c r="R31" s="103"/>
      <c r="S31" s="350"/>
      <c r="T31" s="350"/>
      <c r="U31" s="23"/>
      <c r="V31" s="23"/>
      <c r="W31" s="23"/>
      <c r="X31" s="79"/>
      <c r="Y31" s="112"/>
      <c r="Z31" s="103"/>
      <c r="AA31" s="342" t="s">
        <v>105</v>
      </c>
      <c r="AB31" s="342">
        <v>1</v>
      </c>
      <c r="AC31" s="68"/>
      <c r="AD31" s="68"/>
      <c r="AE31" s="71"/>
      <c r="AF31" s="26"/>
      <c r="AG31" s="66"/>
      <c r="AH31" s="103"/>
      <c r="AI31" s="56"/>
      <c r="AJ31" s="57"/>
      <c r="AK31" s="68"/>
      <c r="AL31" s="68"/>
      <c r="AM31" s="71"/>
      <c r="AN31" s="26"/>
      <c r="AO31" s="66"/>
    </row>
    <row r="32" spans="1:49" s="13" customFormat="1" ht="14.1" customHeight="1">
      <c r="A32" s="247"/>
      <c r="B32" s="73"/>
      <c r="C32" s="113" t="s">
        <v>61</v>
      </c>
      <c r="D32" s="119"/>
      <c r="E32" s="115"/>
      <c r="F32" s="115"/>
      <c r="G32" s="115"/>
      <c r="H32" s="547" t="s">
        <v>608</v>
      </c>
      <c r="I32" s="547" t="s">
        <v>609</v>
      </c>
      <c r="J32" s="73"/>
      <c r="K32" s="113" t="s">
        <v>56</v>
      </c>
      <c r="L32" s="125"/>
      <c r="M32" s="115"/>
      <c r="N32" s="115"/>
      <c r="O32" s="115"/>
      <c r="P32" s="547" t="s">
        <v>608</v>
      </c>
      <c r="Q32" s="547" t="s">
        <v>609</v>
      </c>
      <c r="R32" s="122"/>
      <c r="S32" s="113" t="s">
        <v>56</v>
      </c>
      <c r="T32" s="114"/>
      <c r="U32" s="115"/>
      <c r="V32" s="115"/>
      <c r="W32" s="115"/>
      <c r="X32" s="547" t="s">
        <v>608</v>
      </c>
      <c r="Y32" s="547" t="s">
        <v>609</v>
      </c>
      <c r="Z32" s="21"/>
      <c r="AA32" s="113" t="s">
        <v>56</v>
      </c>
      <c r="AB32" s="114"/>
      <c r="AC32" s="115"/>
      <c r="AD32" s="115"/>
      <c r="AE32" s="115"/>
      <c r="AF32" s="547" t="s">
        <v>608</v>
      </c>
      <c r="AG32" s="547" t="s">
        <v>609</v>
      </c>
      <c r="AH32" s="21"/>
      <c r="AI32" s="113" t="s">
        <v>56</v>
      </c>
      <c r="AJ32" s="114"/>
      <c r="AK32" s="115"/>
      <c r="AL32" s="115"/>
      <c r="AM32" s="115"/>
      <c r="AN32" s="547" t="s">
        <v>608</v>
      </c>
      <c r="AO32" s="547" t="s">
        <v>609</v>
      </c>
    </row>
    <row r="33" spans="1:41" s="13" customFormat="1" ht="14.1" customHeight="1">
      <c r="A33" s="653"/>
      <c r="B33" s="656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</v>
      </c>
      <c r="J33" s="656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5.0333333333333332</v>
      </c>
      <c r="R33" s="647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647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5</v>
      </c>
      <c r="AH33" s="647" t="s">
        <v>57</v>
      </c>
      <c r="AI33" s="36" t="s">
        <v>69</v>
      </c>
      <c r="AJ33" s="44"/>
      <c r="AK33" s="126"/>
      <c r="AL33" s="126"/>
      <c r="AM33" s="126"/>
      <c r="AN33" s="44">
        <v>4.5</v>
      </c>
      <c r="AO33" s="45">
        <f>SUM(AK5:AK31)</f>
        <v>5</v>
      </c>
    </row>
    <row r="34" spans="1:41" s="17" customFormat="1" ht="14.1" customHeight="1">
      <c r="A34" s="654"/>
      <c r="B34" s="656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2.7535714285714286</v>
      </c>
      <c r="J34" s="656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2.5064935064935061</v>
      </c>
      <c r="R34" s="647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2.8285714285714287</v>
      </c>
      <c r="Z34" s="647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2.5628571428571427</v>
      </c>
      <c r="AH34" s="647"/>
      <c r="AI34" s="37" t="s">
        <v>70</v>
      </c>
      <c r="AJ34" s="45"/>
      <c r="AK34" s="126"/>
      <c r="AL34" s="126"/>
      <c r="AM34" s="126"/>
      <c r="AN34" s="45">
        <v>2</v>
      </c>
      <c r="AO34" s="45">
        <f>SUM(AL5:AL31)</f>
        <v>2.2285714285714282</v>
      </c>
    </row>
    <row r="35" spans="1:41" s="17" customFormat="1" ht="14.1" customHeight="1">
      <c r="A35" s="654"/>
      <c r="B35" s="656"/>
      <c r="C35" s="38" t="s">
        <v>63</v>
      </c>
      <c r="D35" s="97"/>
      <c r="E35" s="95"/>
      <c r="F35" s="95"/>
      <c r="G35" s="95"/>
      <c r="H35" s="45">
        <f>I35</f>
        <v>1.8299999999999998</v>
      </c>
      <c r="I35" s="45">
        <f>SUM(G7:G31)</f>
        <v>1.8299999999999998</v>
      </c>
      <c r="J35" s="656"/>
      <c r="K35" s="38" t="s">
        <v>58</v>
      </c>
      <c r="L35" s="46"/>
      <c r="M35" s="44"/>
      <c r="N35" s="44"/>
      <c r="O35" s="44"/>
      <c r="P35" s="45">
        <f>Q35</f>
        <v>2.0299999999999998</v>
      </c>
      <c r="Q35" s="45">
        <f>SUM(O7:O31)</f>
        <v>2.0299999999999998</v>
      </c>
      <c r="R35" s="647"/>
      <c r="S35" s="38" t="s">
        <v>58</v>
      </c>
      <c r="T35" s="46"/>
      <c r="U35" s="44"/>
      <c r="V35" s="44"/>
      <c r="W35" s="44"/>
      <c r="X35" s="45">
        <f>Y35</f>
        <v>0.95000000000000007</v>
      </c>
      <c r="Y35" s="45">
        <f>SUM(W7:W31)</f>
        <v>0.95000000000000007</v>
      </c>
      <c r="Z35" s="647"/>
      <c r="AA35" s="38" t="s">
        <v>58</v>
      </c>
      <c r="AB35" s="46"/>
      <c r="AC35" s="44"/>
      <c r="AD35" s="44"/>
      <c r="AE35" s="44"/>
      <c r="AF35" s="45">
        <f>AG35</f>
        <v>1.2</v>
      </c>
      <c r="AG35" s="45">
        <f>SUM(AE7:AE31)</f>
        <v>1.2</v>
      </c>
      <c r="AH35" s="647"/>
      <c r="AI35" s="38" t="s">
        <v>58</v>
      </c>
      <c r="AJ35" s="46"/>
      <c r="AK35" s="44"/>
      <c r="AL35" s="44"/>
      <c r="AM35" s="44"/>
      <c r="AN35" s="45">
        <f>AO35</f>
        <v>2</v>
      </c>
      <c r="AO35" s="45">
        <f>SUM(AM7:AM31)</f>
        <v>2</v>
      </c>
    </row>
    <row r="36" spans="1:41" s="13" customFormat="1" ht="14.1" customHeight="1">
      <c r="A36" s="654"/>
      <c r="B36" s="656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656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647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647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647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654"/>
      <c r="B37" s="656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656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647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647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647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654"/>
      <c r="B38" s="656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656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647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647"/>
      <c r="AA38" s="36" t="s">
        <v>121</v>
      </c>
      <c r="AB38" s="46"/>
      <c r="AC38" s="46"/>
      <c r="AD38" s="46"/>
      <c r="AE38" s="46"/>
      <c r="AF38" s="45">
        <v>2.5</v>
      </c>
      <c r="AG38" s="45">
        <v>2.5</v>
      </c>
      <c r="AH38" s="647"/>
      <c r="AI38" s="36" t="s">
        <v>121</v>
      </c>
      <c r="AJ38" s="46"/>
      <c r="AK38" s="46"/>
      <c r="AL38" s="46"/>
      <c r="AM38" s="46"/>
      <c r="AN38" s="45">
        <v>2.5</v>
      </c>
      <c r="AO38" s="45">
        <v>2.5</v>
      </c>
    </row>
    <row r="39" spans="1:41" s="13" customFormat="1" ht="14.1" customHeight="1">
      <c r="A39" s="655"/>
      <c r="B39" s="657"/>
      <c r="C39" s="38" t="s">
        <v>65</v>
      </c>
      <c r="D39" s="97"/>
      <c r="E39" s="97"/>
      <c r="F39" s="97"/>
      <c r="G39" s="97"/>
      <c r="H39" s="47">
        <f>(H33*70)+(H34*75)+(H35*25)+(H36*60)+(H37*150)+(H38*45)</f>
        <v>623.25</v>
      </c>
      <c r="I39" s="47">
        <f>(I33*70)+(I34*75)+(I35*25)+(I36*60)+(I37*150)+(I38*45)</f>
        <v>714.76785714285711</v>
      </c>
      <c r="J39" s="657"/>
      <c r="K39" s="38" t="s">
        <v>38</v>
      </c>
      <c r="L39" s="46"/>
      <c r="M39" s="46"/>
      <c r="N39" s="46"/>
      <c r="O39" s="46"/>
      <c r="P39" s="47">
        <f>(P33*70)+(P34*75)+(P35*25)+(P36*60)+(P37*150)+(P38*45)</f>
        <v>628.25</v>
      </c>
      <c r="Q39" s="47">
        <f>(Q33*70)+(Q34*75)+(Q35*25)+(Q36*60)+(Q37*150)+(Q38*45)</f>
        <v>703.57034632034629</v>
      </c>
      <c r="R39" s="648"/>
      <c r="S39" s="38" t="s">
        <v>38</v>
      </c>
      <c r="T39" s="46"/>
      <c r="U39" s="46"/>
      <c r="V39" s="46"/>
      <c r="W39" s="46"/>
      <c r="X39" s="47">
        <f>(X33*70)+(X34*75)+(X35*25)+(X36*60)+(X37*150)+(X38*45)</f>
        <v>601.25</v>
      </c>
      <c r="Y39" s="47">
        <f>(Y33*70)+(Y34*75)+(Y35*25)+(Y36*60)+(Y37*150)+(Y38*45)</f>
        <v>698.39285714285711</v>
      </c>
      <c r="Z39" s="648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667.5</v>
      </c>
      <c r="AG39" s="47">
        <f>(AG33*70)+(AG34*75)+(AG35*25)+(AG36*60)+(AG37*150)+(AG38*45)</f>
        <v>744.71428571428567</v>
      </c>
      <c r="AH39" s="648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627.5</v>
      </c>
      <c r="AO39" s="47">
        <f>(AO33*70)+(AO34*75)+(AO35*25)+(AO36*60)+(AO37*150)+(AO38*45)</f>
        <v>679.64285714285711</v>
      </c>
    </row>
    <row r="40" spans="1:41" ht="6.75" customHeight="1">
      <c r="C40" s="42"/>
      <c r="F40" s="5"/>
      <c r="G40" s="5"/>
      <c r="K40" s="42"/>
      <c r="AA40" s="42"/>
      <c r="AB40"/>
      <c r="AC40"/>
      <c r="AD40"/>
      <c r="AE40"/>
      <c r="AI40" s="42"/>
      <c r="AM40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D41"/>
      <c r="AE41"/>
      <c r="AI41" s="42"/>
      <c r="AM41"/>
    </row>
    <row r="42" spans="1:41" ht="18.75" customHeight="1">
      <c r="C42" s="640" t="s">
        <v>109</v>
      </c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AA42" s="42"/>
      <c r="AB42"/>
      <c r="AC42"/>
      <c r="AD42"/>
      <c r="AE42"/>
      <c r="AH42"/>
      <c r="AI42"/>
      <c r="AM42"/>
      <c r="AN42"/>
    </row>
    <row r="43" spans="1:41" ht="14.1" customHeight="1">
      <c r="Z43" s="507"/>
      <c r="AA43" s="508"/>
      <c r="AB43" s="507"/>
      <c r="AC43" s="334"/>
      <c r="AD43" s="334"/>
      <c r="AE43" s="334"/>
      <c r="AF43" s="337"/>
      <c r="AH43"/>
      <c r="AI43"/>
      <c r="AM43"/>
      <c r="AN43"/>
    </row>
    <row r="44" spans="1:41" ht="14.1" customHeight="1">
      <c r="Z44" s="507"/>
      <c r="AA44" s="509"/>
      <c r="AB44" s="507"/>
      <c r="AC44" s="334"/>
      <c r="AD44" s="510"/>
      <c r="AE44" s="334"/>
      <c r="AF44" s="337"/>
      <c r="AH44"/>
      <c r="AI44"/>
      <c r="AM44"/>
      <c r="AN44"/>
    </row>
    <row r="45" spans="1:41" ht="14.1" customHeight="1">
      <c r="Z45" s="507"/>
      <c r="AA45" s="508"/>
      <c r="AB45" s="507"/>
      <c r="AC45" s="334"/>
      <c r="AD45" s="334"/>
      <c r="AE45" s="334"/>
      <c r="AF45" s="337"/>
      <c r="AH45"/>
      <c r="AI45"/>
      <c r="AM45"/>
      <c r="AN45"/>
    </row>
    <row r="46" spans="1:41" ht="14.1" customHeight="1">
      <c r="Z46" s="507"/>
      <c r="AA46" s="509"/>
      <c r="AB46" s="334"/>
      <c r="AC46" s="511"/>
      <c r="AD46" s="334"/>
      <c r="AE46" s="334"/>
      <c r="AF46" s="337"/>
      <c r="AH46"/>
      <c r="AI46"/>
      <c r="AM46"/>
      <c r="AN46"/>
    </row>
    <row r="47" spans="1:41" ht="14.1" customHeight="1">
      <c r="Z47" s="507"/>
      <c r="AA47" s="509"/>
      <c r="AB47" s="334"/>
      <c r="AC47" s="512"/>
      <c r="AD47" s="512"/>
      <c r="AE47" s="507"/>
      <c r="AF47" s="335"/>
    </row>
    <row r="48" spans="1:41" ht="14.1" customHeight="1">
      <c r="Z48" s="525"/>
      <c r="AA48" s="509"/>
      <c r="AB48" s="507"/>
      <c r="AC48" s="529"/>
      <c r="AD48" s="529"/>
      <c r="AE48" s="529"/>
      <c r="AF48" s="528"/>
    </row>
  </sheetData>
  <mergeCells count="26">
    <mergeCell ref="A5:A7"/>
    <mergeCell ref="A8:A13"/>
    <mergeCell ref="A14:A19"/>
    <mergeCell ref="A33:A39"/>
    <mergeCell ref="A24:A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S23:S25"/>
    <mergeCell ref="C42:O42"/>
    <mergeCell ref="A20:A23"/>
    <mergeCell ref="AI21:AI23"/>
    <mergeCell ref="C21:C23"/>
    <mergeCell ref="AA21:AA23"/>
    <mergeCell ref="B33:B39"/>
    <mergeCell ref="J33:J39"/>
    <mergeCell ref="R33:R39"/>
    <mergeCell ref="Z33:Z39"/>
    <mergeCell ref="AH33:AH3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topLeftCell="J1" zoomScaleNormal="100" workbookViewId="0">
      <selection activeCell="S30" sqref="S30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30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30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2.375" hidden="1" customWidth="1"/>
    <col min="22" max="22" width="11.25" hidden="1" customWidth="1"/>
    <col min="23" max="23" width="4.625" hidden="1" customWidth="1"/>
    <col min="24" max="24" width="3.625" style="30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29" width="6.625" style="5" hidden="1" customWidth="1"/>
    <col min="30" max="30" width="6.75" hidden="1" customWidth="1"/>
    <col min="31" max="31" width="6.625" hidden="1" customWidth="1"/>
    <col min="32" max="32" width="3.625" style="30" customWidth="1"/>
    <col min="33" max="33" width="4.625" customWidth="1"/>
    <col min="34" max="34" width="3.625" style="13" customWidth="1"/>
    <col min="35" max="35" width="10.625" style="13" customWidth="1"/>
    <col min="36" max="36" width="4.625" customWidth="1"/>
    <col min="37" max="39" width="6.625" hidden="1" customWidth="1"/>
    <col min="40" max="40" width="3.625" style="30" customWidth="1"/>
    <col min="41" max="41" width="4.625" customWidth="1"/>
  </cols>
  <sheetData>
    <row r="1" spans="1:41" ht="19.5" customHeight="1">
      <c r="A1" s="8"/>
      <c r="B1" s="39"/>
      <c r="C1" s="39"/>
      <c r="D1" s="641" t="s">
        <v>18</v>
      </c>
      <c r="E1" s="641"/>
      <c r="F1" s="641"/>
      <c r="G1" s="641"/>
      <c r="H1" s="641"/>
      <c r="I1" s="641"/>
      <c r="J1" s="641"/>
      <c r="K1" s="5" t="s">
        <v>610</v>
      </c>
      <c r="L1" t="s">
        <v>410</v>
      </c>
      <c r="R1"/>
      <c r="S1" s="7"/>
      <c r="Z1" s="8"/>
      <c r="AA1" s="8"/>
      <c r="AB1" s="8"/>
      <c r="AC1" s="8"/>
      <c r="AG1" s="8"/>
      <c r="AH1" s="39"/>
      <c r="AI1" s="39"/>
      <c r="AJ1" s="8"/>
      <c r="AK1" s="8"/>
      <c r="AL1" s="8"/>
      <c r="AO1" s="8"/>
    </row>
    <row r="2" spans="1:41" ht="14.1" customHeight="1">
      <c r="A2" s="2" t="s">
        <v>17</v>
      </c>
      <c r="B2" s="40" t="s">
        <v>30</v>
      </c>
      <c r="C2" s="40" t="s">
        <v>1</v>
      </c>
      <c r="D2" s="651">
        <v>236</v>
      </c>
      <c r="E2" s="651"/>
      <c r="F2" s="29"/>
      <c r="G2" s="29"/>
      <c r="H2" s="29"/>
      <c r="I2" s="29"/>
      <c r="J2" s="43"/>
      <c r="K2" s="642" t="s">
        <v>487</v>
      </c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</row>
    <row r="3" spans="1:41" s="13" customFormat="1" ht="14.1" customHeight="1">
      <c r="A3" s="652" t="s">
        <v>21</v>
      </c>
      <c r="B3" s="14"/>
      <c r="C3" s="644">
        <v>45227</v>
      </c>
      <c r="D3" s="644"/>
      <c r="E3" s="18"/>
      <c r="F3" s="18"/>
      <c r="G3" s="18"/>
      <c r="H3" s="26"/>
      <c r="I3" s="14" t="s">
        <v>22</v>
      </c>
      <c r="J3" s="14"/>
      <c r="K3" s="644">
        <f>C3+1</f>
        <v>45228</v>
      </c>
      <c r="L3" s="644"/>
      <c r="M3" s="18"/>
      <c r="N3" s="18"/>
      <c r="O3" s="18"/>
      <c r="P3" s="26"/>
      <c r="Q3" s="14" t="s">
        <v>23</v>
      </c>
      <c r="R3" s="120"/>
      <c r="S3" s="644">
        <f>C3+2</f>
        <v>45229</v>
      </c>
      <c r="T3" s="644"/>
      <c r="U3" s="18"/>
      <c r="V3" s="18"/>
      <c r="W3" s="18"/>
      <c r="X3" s="26"/>
      <c r="Y3" s="14" t="s">
        <v>24</v>
      </c>
      <c r="Z3" s="120"/>
      <c r="AA3" s="644">
        <f>C3+3</f>
        <v>45230</v>
      </c>
      <c r="AB3" s="644"/>
      <c r="AC3" s="18"/>
      <c r="AD3" s="18"/>
      <c r="AE3" s="18"/>
      <c r="AF3" s="26"/>
      <c r="AG3" s="14" t="s">
        <v>25</v>
      </c>
      <c r="AH3" s="123"/>
      <c r="AI3" s="679">
        <f>C3+4</f>
        <v>45231</v>
      </c>
      <c r="AJ3" s="679"/>
      <c r="AK3" s="235"/>
      <c r="AL3" s="235"/>
      <c r="AM3" s="235"/>
      <c r="AN3" s="100"/>
      <c r="AO3" s="14" t="s">
        <v>108</v>
      </c>
    </row>
    <row r="4" spans="1:41" s="13" customFormat="1" ht="14.1" customHeight="1">
      <c r="A4" s="652"/>
      <c r="B4" s="14" t="s">
        <v>11</v>
      </c>
      <c r="C4" s="14" t="s">
        <v>12</v>
      </c>
      <c r="D4" s="14" t="s">
        <v>27</v>
      </c>
      <c r="E4" s="14" t="s">
        <v>32</v>
      </c>
      <c r="F4" s="14" t="s">
        <v>34</v>
      </c>
      <c r="G4" s="14" t="s">
        <v>37</v>
      </c>
      <c r="H4" s="26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26" t="s">
        <v>31</v>
      </c>
      <c r="Q4" s="14" t="s">
        <v>55</v>
      </c>
      <c r="R4" s="120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26" t="s">
        <v>31</v>
      </c>
      <c r="Y4" s="14" t="s">
        <v>55</v>
      </c>
      <c r="Z4" s="120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26" t="s">
        <v>31</v>
      </c>
      <c r="AG4" s="14" t="s">
        <v>55</v>
      </c>
      <c r="AH4" s="120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26" t="s">
        <v>31</v>
      </c>
      <c r="AO4" s="14" t="s">
        <v>55</v>
      </c>
    </row>
    <row r="5" spans="1:41" s="13" customFormat="1" ht="14.1" customHeight="1">
      <c r="A5" s="649" t="s">
        <v>28</v>
      </c>
      <c r="B5" s="74" t="s">
        <v>287</v>
      </c>
      <c r="C5" s="117" t="s">
        <v>97</v>
      </c>
      <c r="D5" s="118">
        <v>100</v>
      </c>
      <c r="E5" s="15">
        <f>D5/20</f>
        <v>5</v>
      </c>
      <c r="F5" s="445"/>
      <c r="G5" s="445"/>
      <c r="H5" s="238">
        <f>(D5*$D$2)/1000</f>
        <v>23.6</v>
      </c>
      <c r="I5" s="66"/>
      <c r="J5" s="74" t="s">
        <v>96</v>
      </c>
      <c r="K5" s="117" t="s">
        <v>97</v>
      </c>
      <c r="L5" s="118">
        <v>86</v>
      </c>
      <c r="M5" s="68">
        <f>L5/20</f>
        <v>4.3</v>
      </c>
      <c r="N5" s="14"/>
      <c r="O5" s="14"/>
      <c r="P5" s="107">
        <f>(L5*$D$2)/1000</f>
        <v>20.295999999999999</v>
      </c>
      <c r="Q5" s="66"/>
      <c r="R5" s="309" t="s">
        <v>588</v>
      </c>
      <c r="S5" s="426" t="s">
        <v>589</v>
      </c>
      <c r="T5" s="234">
        <v>125</v>
      </c>
      <c r="U5" s="68">
        <f>T5/25</f>
        <v>5</v>
      </c>
      <c r="V5" s="62"/>
      <c r="W5" s="62"/>
      <c r="X5" s="107">
        <f>(T5*$D$2)/1000</f>
        <v>29.5</v>
      </c>
      <c r="Y5" s="130"/>
      <c r="Z5" s="74" t="s">
        <v>96</v>
      </c>
      <c r="AA5" s="117" t="s">
        <v>97</v>
      </c>
      <c r="AB5" s="118">
        <v>83</v>
      </c>
      <c r="AC5" s="68">
        <f>AB5/20</f>
        <v>4.1500000000000004</v>
      </c>
      <c r="AD5" s="14"/>
      <c r="AE5" s="14"/>
      <c r="AF5" s="107">
        <f>(AB5*$D$2)/1000</f>
        <v>19.588000000000001</v>
      </c>
      <c r="AG5" s="66"/>
      <c r="AH5" s="74"/>
      <c r="AI5" s="117"/>
      <c r="AJ5" s="118"/>
      <c r="AK5" s="68"/>
      <c r="AL5" s="14"/>
      <c r="AM5" s="14"/>
      <c r="AN5" s="107"/>
      <c r="AO5" s="66"/>
    </row>
    <row r="6" spans="1:41" s="13" customFormat="1" ht="14.1" customHeight="1">
      <c r="A6" s="649"/>
      <c r="B6" s="67" t="s">
        <v>78</v>
      </c>
      <c r="C6" s="76" t="s">
        <v>602</v>
      </c>
      <c r="D6" s="77">
        <v>1</v>
      </c>
      <c r="E6" s="68"/>
      <c r="F6" s="68"/>
      <c r="G6" s="71"/>
      <c r="H6" s="111"/>
      <c r="I6" s="66"/>
      <c r="J6" s="67" t="s">
        <v>78</v>
      </c>
      <c r="K6" s="76" t="s">
        <v>99</v>
      </c>
      <c r="L6" s="77">
        <v>10</v>
      </c>
      <c r="M6" s="68">
        <f>L6/20</f>
        <v>0.5</v>
      </c>
      <c r="N6" s="68"/>
      <c r="O6" s="14"/>
      <c r="P6" s="107">
        <f>(L6*$D$2)/1000</f>
        <v>2.36</v>
      </c>
      <c r="Q6" s="111"/>
      <c r="R6" s="310" t="s">
        <v>322</v>
      </c>
      <c r="S6" s="428"/>
      <c r="T6" s="429"/>
      <c r="U6" s="68"/>
      <c r="V6" s="68"/>
      <c r="W6" s="71"/>
      <c r="X6" s="26"/>
      <c r="Y6" s="131"/>
      <c r="Z6" s="67" t="s">
        <v>78</v>
      </c>
      <c r="AA6" s="76" t="s">
        <v>99</v>
      </c>
      <c r="AB6" s="77">
        <v>10</v>
      </c>
      <c r="AC6" s="68">
        <f>AB6/20</f>
        <v>0.5</v>
      </c>
      <c r="AD6" s="68"/>
      <c r="AE6" s="14"/>
      <c r="AF6" s="107">
        <f>(AB6*$D$2)/1000</f>
        <v>2.36</v>
      </c>
      <c r="AG6" s="111"/>
      <c r="AH6" s="67"/>
      <c r="AI6" s="76"/>
      <c r="AJ6" s="77"/>
      <c r="AK6" s="68"/>
      <c r="AL6" s="68"/>
      <c r="AM6" s="14"/>
      <c r="AN6" s="107"/>
      <c r="AO6" s="111"/>
    </row>
    <row r="7" spans="1:41" s="13" customFormat="1" ht="14.1" customHeight="1">
      <c r="A7" s="649"/>
      <c r="B7" s="20" t="s">
        <v>100</v>
      </c>
      <c r="C7" s="6"/>
      <c r="D7" s="14"/>
      <c r="E7" s="14"/>
      <c r="F7" s="14"/>
      <c r="G7" s="14"/>
      <c r="H7" s="66"/>
      <c r="I7" s="66"/>
      <c r="J7" s="20" t="s">
        <v>100</v>
      </c>
      <c r="K7" s="6"/>
      <c r="L7" s="14"/>
      <c r="M7" s="14"/>
      <c r="N7" s="14"/>
      <c r="O7" s="14"/>
      <c r="P7" s="26"/>
      <c r="Q7" s="111"/>
      <c r="R7" s="311" t="s">
        <v>236</v>
      </c>
      <c r="S7" s="430"/>
      <c r="T7" s="24"/>
      <c r="U7" s="62"/>
      <c r="V7" s="62"/>
      <c r="W7" s="62"/>
      <c r="X7" s="436"/>
      <c r="Y7" s="131"/>
      <c r="Z7" s="20" t="s">
        <v>100</v>
      </c>
      <c r="AA7" s="6"/>
      <c r="AB7" s="14"/>
      <c r="AC7" s="14"/>
      <c r="AD7" s="14"/>
      <c r="AE7" s="14"/>
      <c r="AF7" s="26"/>
      <c r="AG7" s="111"/>
      <c r="AH7" s="20"/>
      <c r="AI7" s="6"/>
      <c r="AJ7" s="14"/>
      <c r="AK7" s="14"/>
      <c r="AL7" s="14"/>
      <c r="AM7" s="14"/>
      <c r="AN7" s="26"/>
      <c r="AO7" s="111"/>
    </row>
    <row r="8" spans="1:41" s="13" customFormat="1" ht="14.1" customHeight="1">
      <c r="A8" s="650" t="s">
        <v>29</v>
      </c>
      <c r="B8" s="677" t="s">
        <v>371</v>
      </c>
      <c r="C8" s="85" t="s">
        <v>225</v>
      </c>
      <c r="D8" s="89">
        <v>70</v>
      </c>
      <c r="E8" s="198"/>
      <c r="F8" s="142">
        <f>D8/35</f>
        <v>2</v>
      </c>
      <c r="G8" s="88"/>
      <c r="H8" s="107">
        <f>(D8*$D$2)/1000</f>
        <v>16.52</v>
      </c>
      <c r="I8" s="90"/>
      <c r="J8" s="69" t="s">
        <v>346</v>
      </c>
      <c r="K8" s="85" t="s">
        <v>347</v>
      </c>
      <c r="L8" s="89">
        <v>105</v>
      </c>
      <c r="M8" s="198"/>
      <c r="N8" s="142">
        <f>L8*0.7/35</f>
        <v>2.1</v>
      </c>
      <c r="O8" s="88"/>
      <c r="P8" s="107">
        <f>(L8*$D$2)/1000</f>
        <v>24.78</v>
      </c>
      <c r="Q8" s="90"/>
      <c r="R8" s="312" t="s">
        <v>127</v>
      </c>
      <c r="S8" s="85" t="s">
        <v>262</v>
      </c>
      <c r="T8" s="89">
        <v>10</v>
      </c>
      <c r="U8" s="188"/>
      <c r="V8" s="144"/>
      <c r="W8" s="88">
        <f>T8/100</f>
        <v>0.1</v>
      </c>
      <c r="X8" s="84">
        <f t="shared" ref="X8:X17" si="0">(T8*$D$2)/1000</f>
        <v>2.36</v>
      </c>
      <c r="Y8" s="87"/>
      <c r="Z8" s="69" t="s">
        <v>294</v>
      </c>
      <c r="AA8" s="85" t="s">
        <v>605</v>
      </c>
      <c r="AB8" s="89">
        <v>90</v>
      </c>
      <c r="AC8" s="188"/>
      <c r="AD8" s="134">
        <f>AB8*0.8/35</f>
        <v>2.0571428571428569</v>
      </c>
      <c r="AE8" s="182"/>
      <c r="AF8" s="107">
        <v>174.05</v>
      </c>
      <c r="AG8" s="90"/>
      <c r="AH8" s="169"/>
      <c r="AI8" s="85"/>
      <c r="AJ8" s="88"/>
      <c r="AK8" s="273"/>
      <c r="AL8" s="89"/>
      <c r="AM8" s="145"/>
      <c r="AN8" s="107"/>
      <c r="AO8" s="87"/>
    </row>
    <row r="9" spans="1:41" s="13" customFormat="1" ht="14.1" customHeight="1">
      <c r="A9" s="650"/>
      <c r="B9" s="678"/>
      <c r="C9" s="85" t="s">
        <v>273</v>
      </c>
      <c r="D9" s="89">
        <v>10</v>
      </c>
      <c r="E9" s="148">
        <f>D9/90</f>
        <v>0.1111111111111111</v>
      </c>
      <c r="F9" s="145"/>
      <c r="G9" s="88"/>
      <c r="H9" s="107">
        <f>(D9*$D$2)/1000</f>
        <v>2.36</v>
      </c>
      <c r="I9" s="87"/>
      <c r="J9" s="70" t="s">
        <v>348</v>
      </c>
      <c r="K9" s="63" t="s">
        <v>349</v>
      </c>
      <c r="L9" s="71">
        <v>20</v>
      </c>
      <c r="M9" s="148"/>
      <c r="N9" s="145"/>
      <c r="O9" s="142">
        <f>L9/100</f>
        <v>0.2</v>
      </c>
      <c r="P9" s="107">
        <f>(L9*$D$2)/1000</f>
        <v>4.72</v>
      </c>
      <c r="Q9" s="87"/>
      <c r="R9" s="106" t="s">
        <v>279</v>
      </c>
      <c r="S9" s="63" t="s">
        <v>144</v>
      </c>
      <c r="T9" s="89">
        <v>30</v>
      </c>
      <c r="U9" s="236"/>
      <c r="V9" s="145">
        <f>T9/35</f>
        <v>0.8571428571428571</v>
      </c>
      <c r="W9" s="142"/>
      <c r="X9" s="135">
        <f t="shared" si="0"/>
        <v>7.08</v>
      </c>
      <c r="Y9" s="87"/>
      <c r="Z9" s="70" t="s">
        <v>467</v>
      </c>
      <c r="AA9" s="154" t="s">
        <v>235</v>
      </c>
      <c r="AB9" s="174">
        <v>20</v>
      </c>
      <c r="AC9" s="142"/>
      <c r="AD9" s="142"/>
      <c r="AE9" s="88">
        <f>AB9/100</f>
        <v>0.2</v>
      </c>
      <c r="AF9" s="107">
        <v>6.9619999999999997</v>
      </c>
      <c r="AG9" s="87"/>
      <c r="AH9" s="158"/>
      <c r="AI9" s="173"/>
      <c r="AJ9" s="142"/>
      <c r="AK9" s="273"/>
      <c r="AL9" s="134"/>
      <c r="AM9" s="88"/>
      <c r="AN9" s="107"/>
      <c r="AO9" s="87"/>
    </row>
    <row r="10" spans="1:41" s="13" customFormat="1" ht="14.1" customHeight="1">
      <c r="A10" s="650"/>
      <c r="B10" s="678"/>
      <c r="C10" s="85" t="s">
        <v>265</v>
      </c>
      <c r="D10" s="89">
        <v>25</v>
      </c>
      <c r="E10" s="92"/>
      <c r="F10" s="92"/>
      <c r="G10" s="88">
        <f t="shared" ref="G10:G11" si="1">D10/100</f>
        <v>0.25</v>
      </c>
      <c r="H10" s="107">
        <f t="shared" ref="H10:H11" si="2">(D10*$D$2)/1000</f>
        <v>5.9</v>
      </c>
      <c r="I10" s="189"/>
      <c r="J10" s="70" t="s">
        <v>128</v>
      </c>
      <c r="K10" s="63" t="s">
        <v>337</v>
      </c>
      <c r="L10" s="136">
        <v>8</v>
      </c>
      <c r="M10" s="92"/>
      <c r="N10" s="92"/>
      <c r="O10" s="142">
        <f>L10/100</f>
        <v>0.08</v>
      </c>
      <c r="P10" s="107">
        <f>(L10*$D$2)/1000</f>
        <v>1.8879999999999999</v>
      </c>
      <c r="Q10" s="87"/>
      <c r="R10" s="106" t="s">
        <v>0</v>
      </c>
      <c r="S10" s="85" t="s">
        <v>280</v>
      </c>
      <c r="T10" s="174">
        <v>2</v>
      </c>
      <c r="U10" s="92"/>
      <c r="V10" s="92"/>
      <c r="W10" s="142"/>
      <c r="X10" s="135">
        <f t="shared" si="0"/>
        <v>0.47199999999999998</v>
      </c>
      <c r="Y10" s="87"/>
      <c r="Z10" s="70" t="s">
        <v>208</v>
      </c>
      <c r="AA10" s="154" t="s">
        <v>468</v>
      </c>
      <c r="AB10" s="174">
        <v>15</v>
      </c>
      <c r="AC10" s="142"/>
      <c r="AD10" s="142"/>
      <c r="AE10" s="88">
        <f>AB10/100</f>
        <v>0.15</v>
      </c>
      <c r="AF10" s="107">
        <v>34.81</v>
      </c>
      <c r="AG10" s="189"/>
      <c r="AH10" s="93"/>
      <c r="AI10" s="170"/>
      <c r="AJ10" s="175"/>
      <c r="AK10" s="278"/>
      <c r="AL10" s="89"/>
      <c r="AM10" s="88"/>
      <c r="AN10" s="107"/>
      <c r="AO10" s="87"/>
    </row>
    <row r="11" spans="1:41" s="13" customFormat="1" ht="14.1" customHeight="1">
      <c r="A11" s="650"/>
      <c r="B11" s="678"/>
      <c r="C11" s="85" t="s">
        <v>217</v>
      </c>
      <c r="D11" s="89">
        <v>10</v>
      </c>
      <c r="E11" s="92"/>
      <c r="F11" s="92"/>
      <c r="G11" s="88">
        <f t="shared" si="1"/>
        <v>0.1</v>
      </c>
      <c r="H11" s="107">
        <f t="shared" si="2"/>
        <v>2.36</v>
      </c>
      <c r="I11" s="87"/>
      <c r="J11" s="70" t="s">
        <v>350</v>
      </c>
      <c r="K11" s="63"/>
      <c r="L11" s="88"/>
      <c r="M11" s="92"/>
      <c r="N11" s="92"/>
      <c r="O11" s="142"/>
      <c r="P11" s="107"/>
      <c r="Q11" s="87"/>
      <c r="R11" s="106" t="s">
        <v>189</v>
      </c>
      <c r="S11" s="85" t="s">
        <v>281</v>
      </c>
      <c r="T11" s="175">
        <v>7</v>
      </c>
      <c r="U11" s="92"/>
      <c r="V11" s="92"/>
      <c r="W11" s="88">
        <f>T11/100</f>
        <v>7.0000000000000007E-2</v>
      </c>
      <c r="X11" s="135">
        <f t="shared" si="0"/>
        <v>1.6519999999999999</v>
      </c>
      <c r="Y11" s="87"/>
      <c r="Z11" s="70" t="s">
        <v>560</v>
      </c>
      <c r="AA11" s="154" t="s">
        <v>469</v>
      </c>
      <c r="AB11" s="174">
        <v>1</v>
      </c>
      <c r="AC11" s="145"/>
      <c r="AD11" s="145"/>
      <c r="AE11" s="88"/>
      <c r="AF11" s="107">
        <v>69.62</v>
      </c>
      <c r="AG11" s="87"/>
      <c r="AH11" s="93"/>
      <c r="AI11" s="85"/>
      <c r="AJ11" s="89"/>
      <c r="AK11" s="273"/>
      <c r="AL11" s="134"/>
      <c r="AM11" s="88"/>
      <c r="AN11" s="107"/>
      <c r="AO11" s="87"/>
    </row>
    <row r="12" spans="1:41" s="13" customFormat="1" ht="14.1" customHeight="1">
      <c r="A12" s="650"/>
      <c r="B12" s="678"/>
      <c r="C12" s="85"/>
      <c r="D12" s="89"/>
      <c r="E12" s="134"/>
      <c r="F12" s="134"/>
      <c r="G12" s="134"/>
      <c r="H12" s="107"/>
      <c r="I12" s="87"/>
      <c r="J12" s="103" t="s">
        <v>351</v>
      </c>
      <c r="K12" s="155"/>
      <c r="L12" s="89"/>
      <c r="M12" s="134"/>
      <c r="N12" s="134"/>
      <c r="O12" s="134"/>
      <c r="P12" s="107"/>
      <c r="Q12" s="87"/>
      <c r="R12" s="313" t="s">
        <v>72</v>
      </c>
      <c r="S12" s="85" t="s">
        <v>282</v>
      </c>
      <c r="T12" s="174">
        <v>7</v>
      </c>
      <c r="U12" s="92"/>
      <c r="V12" s="92"/>
      <c r="W12" s="88">
        <f>T12/100</f>
        <v>7.0000000000000007E-2</v>
      </c>
      <c r="X12" s="135">
        <f t="shared" si="0"/>
        <v>1.6519999999999999</v>
      </c>
      <c r="Y12" s="87"/>
      <c r="Z12" s="192" t="s">
        <v>124</v>
      </c>
      <c r="AA12" s="154"/>
      <c r="AB12" s="89"/>
      <c r="AC12" s="68"/>
      <c r="AD12" s="145"/>
      <c r="AE12" s="88"/>
      <c r="AF12" s="107"/>
      <c r="AG12" s="87"/>
      <c r="AH12" s="103"/>
      <c r="AI12" s="155"/>
      <c r="AJ12" s="89"/>
      <c r="AK12" s="273"/>
      <c r="AL12" s="92"/>
      <c r="AM12" s="88"/>
      <c r="AN12" s="84"/>
      <c r="AO12" s="87"/>
    </row>
    <row r="13" spans="1:41" s="13" customFormat="1" ht="14.1" customHeight="1">
      <c r="A13" s="650"/>
      <c r="B13" s="678"/>
      <c r="C13" s="85"/>
      <c r="D13" s="89"/>
      <c r="E13" s="142"/>
      <c r="F13" s="142"/>
      <c r="G13" s="157"/>
      <c r="H13" s="107"/>
      <c r="I13" s="87"/>
      <c r="J13" s="192"/>
      <c r="K13" s="173"/>
      <c r="L13" s="92"/>
      <c r="M13" s="92"/>
      <c r="N13" s="92"/>
      <c r="O13" s="92"/>
      <c r="P13" s="215"/>
      <c r="Q13" s="87"/>
      <c r="R13" s="433"/>
      <c r="S13" s="85" t="s">
        <v>283</v>
      </c>
      <c r="T13" s="301">
        <v>40</v>
      </c>
      <c r="U13" s="92"/>
      <c r="V13" s="92"/>
      <c r="W13" s="88">
        <f>T13/100</f>
        <v>0.4</v>
      </c>
      <c r="X13" s="84">
        <f t="shared" si="0"/>
        <v>9.44</v>
      </c>
      <c r="Y13" s="87"/>
      <c r="Z13" s="220"/>
      <c r="AA13" s="85"/>
      <c r="AB13" s="89"/>
      <c r="AC13" s="89"/>
      <c r="AD13" s="89"/>
      <c r="AE13" s="89"/>
      <c r="AF13" s="100"/>
      <c r="AG13" s="87"/>
      <c r="AH13" s="220"/>
      <c r="AI13" s="85"/>
      <c r="AJ13" s="89"/>
      <c r="AK13" s="89"/>
      <c r="AL13" s="89"/>
      <c r="AM13" s="89"/>
      <c r="AN13" s="100"/>
      <c r="AO13" s="87"/>
    </row>
    <row r="14" spans="1:41" s="13" customFormat="1" ht="14.1" customHeight="1">
      <c r="A14" s="650"/>
      <c r="B14" s="103" t="s">
        <v>72</v>
      </c>
      <c r="C14" s="242"/>
      <c r="D14" s="86"/>
      <c r="E14" s="54"/>
      <c r="F14" s="54"/>
      <c r="G14" s="88"/>
      <c r="H14" s="100"/>
      <c r="I14" s="87"/>
      <c r="J14" s="92"/>
      <c r="K14" s="85"/>
      <c r="L14" s="89"/>
      <c r="M14" s="183"/>
      <c r="N14" s="108"/>
      <c r="O14" s="88"/>
      <c r="P14" s="100"/>
      <c r="Q14" s="87"/>
      <c r="R14" s="433"/>
      <c r="S14" s="85" t="s">
        <v>284</v>
      </c>
      <c r="T14" s="51">
        <v>15</v>
      </c>
      <c r="U14" s="177"/>
      <c r="V14" s="194">
        <f>T14/55</f>
        <v>0.27272727272727271</v>
      </c>
      <c r="W14" s="88"/>
      <c r="X14" s="135">
        <f t="shared" si="0"/>
        <v>3.54</v>
      </c>
      <c r="Y14" s="87"/>
      <c r="Z14" s="121"/>
      <c r="AA14" s="110"/>
      <c r="AB14" s="108"/>
      <c r="AC14" s="54"/>
      <c r="AD14" s="54"/>
      <c r="AE14" s="88"/>
      <c r="AF14" s="100"/>
      <c r="AG14" s="87"/>
      <c r="AH14" s="121"/>
      <c r="AI14" s="110"/>
      <c r="AJ14" s="108"/>
      <c r="AK14" s="54"/>
      <c r="AL14" s="54"/>
      <c r="AM14" s="88"/>
      <c r="AN14" s="100"/>
      <c r="AO14" s="87"/>
    </row>
    <row r="15" spans="1:41" s="13" customFormat="1" ht="14.1" customHeight="1">
      <c r="A15" s="650" t="s">
        <v>19</v>
      </c>
      <c r="B15" s="50" t="s">
        <v>465</v>
      </c>
      <c r="C15" s="321" t="s">
        <v>278</v>
      </c>
      <c r="D15" s="89">
        <v>60</v>
      </c>
      <c r="E15" s="134"/>
      <c r="F15" s="145">
        <v>0.5</v>
      </c>
      <c r="G15" s="88"/>
      <c r="H15" s="107">
        <f>(D15*$D$2)/1000</f>
        <v>14.16</v>
      </c>
      <c r="I15" s="87"/>
      <c r="J15" s="50" t="s">
        <v>154</v>
      </c>
      <c r="K15" s="85" t="s">
        <v>586</v>
      </c>
      <c r="L15" s="89">
        <v>70</v>
      </c>
      <c r="M15" s="134"/>
      <c r="N15" s="134"/>
      <c r="O15" s="88">
        <f>L15/100</f>
        <v>0.7</v>
      </c>
      <c r="P15" s="107">
        <f>(L15*1460)/1000</f>
        <v>102.2</v>
      </c>
      <c r="Q15" s="90"/>
      <c r="R15" s="106"/>
      <c r="S15" s="101" t="s">
        <v>285</v>
      </c>
      <c r="T15" s="88">
        <v>1</v>
      </c>
      <c r="U15" s="89"/>
      <c r="V15" s="89"/>
      <c r="W15" s="88"/>
      <c r="X15" s="135">
        <f t="shared" si="0"/>
        <v>0.23599999999999999</v>
      </c>
      <c r="Y15" s="87"/>
      <c r="Z15" s="50" t="s">
        <v>238</v>
      </c>
      <c r="AA15" s="85" t="s">
        <v>262</v>
      </c>
      <c r="AB15" s="89">
        <v>7</v>
      </c>
      <c r="AC15" s="266"/>
      <c r="AD15" s="157"/>
      <c r="AE15" s="142">
        <f>AB15/100</f>
        <v>7.0000000000000007E-2</v>
      </c>
      <c r="AF15" s="135">
        <f>(AB15*$D$2)/1000</f>
        <v>1.6519999999999999</v>
      </c>
      <c r="AG15" s="87"/>
      <c r="AH15" s="50"/>
      <c r="AI15" s="85"/>
      <c r="AJ15" s="89"/>
      <c r="AK15" s="148"/>
      <c r="AL15" s="145"/>
      <c r="AM15" s="88"/>
      <c r="AN15" s="84"/>
      <c r="AO15" s="90"/>
    </row>
    <row r="16" spans="1:41" s="13" customFormat="1" ht="14.1" customHeight="1">
      <c r="A16" s="650"/>
      <c r="B16" s="93" t="s">
        <v>164</v>
      </c>
      <c r="C16" s="343"/>
      <c r="D16" s="54"/>
      <c r="E16" s="134"/>
      <c r="F16" s="134"/>
      <c r="G16" s="145">
        <f>D16/100</f>
        <v>0</v>
      </c>
      <c r="H16" s="107"/>
      <c r="I16" s="87"/>
      <c r="J16" s="93" t="s">
        <v>153</v>
      </c>
      <c r="K16" s="85" t="s">
        <v>542</v>
      </c>
      <c r="L16" s="89">
        <v>10</v>
      </c>
      <c r="M16" s="134"/>
      <c r="N16" s="134">
        <f>L16/35</f>
        <v>0.2857142857142857</v>
      </c>
      <c r="O16" s="88"/>
      <c r="P16" s="107">
        <f>(L16*1460)/1000</f>
        <v>14.6</v>
      </c>
      <c r="Q16" s="87"/>
      <c r="R16" s="106"/>
      <c r="S16" s="176" t="s">
        <v>286</v>
      </c>
      <c r="T16" s="89">
        <v>20</v>
      </c>
      <c r="U16" s="134"/>
      <c r="V16" s="134">
        <f>T16*0.5/35</f>
        <v>0.2857142857142857</v>
      </c>
      <c r="W16" s="88"/>
      <c r="X16" s="135">
        <f t="shared" si="0"/>
        <v>4.72</v>
      </c>
      <c r="Y16" s="87"/>
      <c r="Z16" s="93" t="s">
        <v>239</v>
      </c>
      <c r="AA16" s="85" t="s">
        <v>470</v>
      </c>
      <c r="AB16" s="89">
        <v>5</v>
      </c>
      <c r="AC16" s="156"/>
      <c r="AD16" s="134"/>
      <c r="AE16" s="142">
        <f>AB16/100</f>
        <v>0.05</v>
      </c>
      <c r="AF16" s="135">
        <f t="shared" ref="AF16:AF17" si="3">(AB16*$D$2)/1000</f>
        <v>1.18</v>
      </c>
      <c r="AG16" s="90"/>
      <c r="AH16" s="93"/>
      <c r="AI16" s="85"/>
      <c r="AJ16" s="89"/>
      <c r="AK16" s="134"/>
      <c r="AL16" s="134"/>
      <c r="AM16" s="88"/>
      <c r="AN16" s="84"/>
      <c r="AO16" s="94"/>
    </row>
    <row r="17" spans="1:41" s="13" customFormat="1" ht="14.1" customHeight="1">
      <c r="A17" s="650"/>
      <c r="B17" s="93" t="s">
        <v>277</v>
      </c>
      <c r="C17" s="321"/>
      <c r="D17" s="88"/>
      <c r="E17" s="134"/>
      <c r="F17" s="134"/>
      <c r="G17" s="145"/>
      <c r="H17" s="107"/>
      <c r="I17" s="87"/>
      <c r="J17" s="93" t="s">
        <v>587</v>
      </c>
      <c r="K17" s="85"/>
      <c r="L17" s="89"/>
      <c r="M17" s="134"/>
      <c r="N17" s="142"/>
      <c r="O17" s="88"/>
      <c r="P17" s="107"/>
      <c r="Q17" s="320"/>
      <c r="R17" s="465" t="s">
        <v>607</v>
      </c>
      <c r="S17" s="459" t="s">
        <v>606</v>
      </c>
      <c r="T17" s="71">
        <v>50</v>
      </c>
      <c r="U17" s="261"/>
      <c r="V17" s="261">
        <f>T17/40</f>
        <v>1.25</v>
      </c>
      <c r="W17" s="88"/>
      <c r="X17" s="135">
        <f t="shared" si="0"/>
        <v>11.8</v>
      </c>
      <c r="Y17" s="87"/>
      <c r="Z17" s="93" t="s">
        <v>471</v>
      </c>
      <c r="AA17" s="85" t="s">
        <v>311</v>
      </c>
      <c r="AB17" s="89">
        <v>70</v>
      </c>
      <c r="AC17" s="156"/>
      <c r="AD17" s="134"/>
      <c r="AE17" s="142">
        <f>AB17/100</f>
        <v>0.7</v>
      </c>
      <c r="AF17" s="135">
        <f t="shared" si="3"/>
        <v>16.52</v>
      </c>
      <c r="AG17" s="239"/>
      <c r="AH17" s="93"/>
      <c r="AI17" s="85"/>
      <c r="AJ17" s="89"/>
      <c r="AK17" s="134"/>
      <c r="AL17" s="142"/>
      <c r="AM17" s="142"/>
      <c r="AN17" s="84"/>
      <c r="AO17" s="94"/>
    </row>
    <row r="18" spans="1:41" s="13" customFormat="1" ht="14.1" customHeight="1">
      <c r="A18" s="650"/>
      <c r="B18" s="93" t="s">
        <v>136</v>
      </c>
      <c r="C18" s="321"/>
      <c r="D18" s="88"/>
      <c r="E18" s="134"/>
      <c r="F18" s="142"/>
      <c r="G18" s="88"/>
      <c r="H18" s="135"/>
      <c r="I18" s="87"/>
      <c r="J18" s="262" t="s">
        <v>127</v>
      </c>
      <c r="K18" s="85"/>
      <c r="L18" s="89"/>
      <c r="M18" s="134"/>
      <c r="N18" s="142"/>
      <c r="O18" s="88"/>
      <c r="P18" s="107"/>
      <c r="Q18" s="320"/>
      <c r="R18" s="262" t="s">
        <v>177</v>
      </c>
      <c r="S18" s="459"/>
      <c r="T18" s="71"/>
      <c r="U18" s="261"/>
      <c r="V18" s="261"/>
      <c r="W18" s="88"/>
      <c r="X18" s="107"/>
      <c r="Y18" s="87"/>
      <c r="Z18" s="93" t="s">
        <v>472</v>
      </c>
      <c r="AA18" s="63" t="s">
        <v>473</v>
      </c>
      <c r="AB18" s="68">
        <v>5</v>
      </c>
      <c r="AC18" s="134"/>
      <c r="AD18" s="142">
        <f>AB18/30</f>
        <v>0.16666666666666666</v>
      </c>
      <c r="AE18" s="89"/>
      <c r="AF18" s="26">
        <f>(AB18*$D$2)/1000</f>
        <v>1.18</v>
      </c>
      <c r="AG18" s="87"/>
      <c r="AH18" s="93"/>
      <c r="AI18" s="85"/>
      <c r="AJ18" s="89"/>
      <c r="AK18" s="134"/>
      <c r="AL18" s="89"/>
      <c r="AM18" s="88"/>
      <c r="AN18" s="84"/>
      <c r="AO18" s="87"/>
    </row>
    <row r="19" spans="1:41" s="13" customFormat="1" ht="14.1" customHeight="1">
      <c r="A19" s="650"/>
      <c r="B19" s="103" t="s">
        <v>352</v>
      </c>
      <c r="C19" s="321"/>
      <c r="D19" s="89"/>
      <c r="E19" s="144"/>
      <c r="F19" s="144"/>
      <c r="G19" s="182"/>
      <c r="H19" s="107"/>
      <c r="I19" s="87"/>
      <c r="J19" s="103" t="s">
        <v>72</v>
      </c>
      <c r="K19" s="85"/>
      <c r="L19" s="89"/>
      <c r="M19" s="88"/>
      <c r="N19" s="89"/>
      <c r="O19" s="134"/>
      <c r="P19" s="135"/>
      <c r="Q19" s="217"/>
      <c r="R19" s="228"/>
      <c r="S19" s="448"/>
      <c r="T19" s="88"/>
      <c r="U19" s="88"/>
      <c r="V19" s="88"/>
      <c r="W19" s="88"/>
      <c r="X19" s="135"/>
      <c r="Y19" s="87"/>
      <c r="Z19" s="93" t="s">
        <v>119</v>
      </c>
      <c r="AA19" s="85"/>
      <c r="AB19" s="89"/>
      <c r="AC19" s="148"/>
      <c r="AD19" s="145"/>
      <c r="AE19" s="88"/>
      <c r="AF19" s="135"/>
      <c r="AG19" s="87"/>
      <c r="AH19" s="192"/>
      <c r="AI19" s="101"/>
      <c r="AJ19" s="88"/>
      <c r="AK19" s="148"/>
      <c r="AL19" s="145"/>
      <c r="AM19" s="88"/>
      <c r="AN19" s="135"/>
      <c r="AO19" s="94"/>
    </row>
    <row r="20" spans="1:41" s="13" customFormat="1" ht="14.1" customHeight="1">
      <c r="A20" s="650"/>
      <c r="B20" s="92"/>
      <c r="C20" s="343"/>
      <c r="D20" s="54"/>
      <c r="E20" s="54"/>
      <c r="F20" s="54"/>
      <c r="G20" s="54"/>
      <c r="H20" s="100"/>
      <c r="I20" s="87"/>
      <c r="J20" s="209"/>
      <c r="K20" s="55"/>
      <c r="L20" s="54"/>
      <c r="M20" s="54"/>
      <c r="N20" s="54"/>
      <c r="O20" s="54"/>
      <c r="P20" s="100"/>
      <c r="Q20" s="320"/>
      <c r="R20" s="526"/>
      <c r="S20" s="452"/>
      <c r="T20" s="174"/>
      <c r="U20" s="54"/>
      <c r="V20" s="54"/>
      <c r="W20" s="88"/>
      <c r="X20" s="107"/>
      <c r="Y20" s="87"/>
      <c r="Z20" s="242" t="s">
        <v>124</v>
      </c>
      <c r="AA20" s="150"/>
      <c r="AB20" s="89"/>
      <c r="AC20" s="151"/>
      <c r="AD20" s="134"/>
      <c r="AE20" s="88"/>
      <c r="AF20" s="135"/>
      <c r="AG20" s="87"/>
      <c r="AH20" s="219"/>
      <c r="AI20" s="55"/>
      <c r="AJ20" s="174"/>
      <c r="AK20" s="54"/>
      <c r="AL20" s="54"/>
      <c r="AM20" s="54"/>
      <c r="AN20" s="100"/>
      <c r="AO20" s="87"/>
    </row>
    <row r="21" spans="1:41" s="13" customFormat="1" ht="14.1" customHeight="1">
      <c r="A21" s="658" t="s">
        <v>4</v>
      </c>
      <c r="B21" s="196" t="s">
        <v>111</v>
      </c>
      <c r="C21" s="173" t="s">
        <v>112</v>
      </c>
      <c r="D21" s="236">
        <v>75</v>
      </c>
      <c r="E21" s="237"/>
      <c r="F21" s="237"/>
      <c r="G21" s="142">
        <f>D21/100</f>
        <v>0.75</v>
      </c>
      <c r="H21" s="238">
        <f>(D21*$D$2)/1000</f>
        <v>17.7</v>
      </c>
      <c r="I21" s="239"/>
      <c r="J21" s="196" t="s">
        <v>113</v>
      </c>
      <c r="K21" s="173" t="s">
        <v>114</v>
      </c>
      <c r="L21" s="236">
        <v>75</v>
      </c>
      <c r="M21" s="92"/>
      <c r="N21" s="237"/>
      <c r="O21" s="142">
        <f>L21/100</f>
        <v>0.75</v>
      </c>
      <c r="P21" s="238">
        <f>(L21*$D$2)/1000</f>
        <v>17.7</v>
      </c>
      <c r="Q21" s="527"/>
      <c r="R21" s="60" t="s">
        <v>193</v>
      </c>
      <c r="S21" s="452"/>
      <c r="T21" s="174"/>
      <c r="U21" s="54"/>
      <c r="V21" s="54"/>
      <c r="W21" s="88"/>
      <c r="X21" s="107"/>
      <c r="Y21" s="239"/>
      <c r="Z21" s="184" t="s">
        <v>111</v>
      </c>
      <c r="AA21" s="173" t="s">
        <v>112</v>
      </c>
      <c r="AB21" s="174">
        <v>75</v>
      </c>
      <c r="AC21" s="54"/>
      <c r="AD21" s="54"/>
      <c r="AE21" s="88">
        <f>AB21/100</f>
        <v>0.75</v>
      </c>
      <c r="AF21" s="107">
        <f>(AB21*$D$2)/1000</f>
        <v>17.7</v>
      </c>
      <c r="AG21" s="239"/>
      <c r="AH21" s="196"/>
      <c r="AI21" s="173"/>
      <c r="AJ21" s="236"/>
      <c r="AK21" s="237"/>
      <c r="AL21" s="237"/>
      <c r="AM21" s="142"/>
      <c r="AN21" s="238"/>
      <c r="AO21" s="239"/>
    </row>
    <row r="22" spans="1:41" s="13" customFormat="1" ht="14.1" customHeight="1">
      <c r="A22" s="659"/>
      <c r="B22" s="196" t="s">
        <v>115</v>
      </c>
      <c r="C22" s="645" t="s">
        <v>116</v>
      </c>
      <c r="D22" s="89"/>
      <c r="E22" s="89"/>
      <c r="F22" s="89"/>
      <c r="G22" s="88"/>
      <c r="H22" s="100"/>
      <c r="I22" s="87"/>
      <c r="J22" s="196" t="s">
        <v>117</v>
      </c>
      <c r="K22" s="645" t="s">
        <v>116</v>
      </c>
      <c r="L22" s="89"/>
      <c r="M22" s="89"/>
      <c r="N22" s="89"/>
      <c r="O22" s="88"/>
      <c r="P22" s="100"/>
      <c r="Q22" s="87"/>
      <c r="R22" s="533" t="s">
        <v>111</v>
      </c>
      <c r="S22" s="173" t="s">
        <v>112</v>
      </c>
      <c r="T22" s="174">
        <v>75</v>
      </c>
      <c r="U22" s="54"/>
      <c r="V22" s="54"/>
      <c r="W22" s="88">
        <f>T22/100</f>
        <v>0.75</v>
      </c>
      <c r="X22" s="107">
        <f>(T22*$D$2)/1000</f>
        <v>17.7</v>
      </c>
      <c r="Y22" s="87"/>
      <c r="Z22" s="184" t="s">
        <v>115</v>
      </c>
      <c r="AA22" s="680" t="s">
        <v>116</v>
      </c>
      <c r="AB22" s="89"/>
      <c r="AC22" s="89"/>
      <c r="AD22" s="89"/>
      <c r="AE22" s="88"/>
      <c r="AF22" s="435"/>
      <c r="AG22" s="87"/>
      <c r="AH22" s="196"/>
      <c r="AI22" s="645"/>
      <c r="AJ22" s="89"/>
      <c r="AK22" s="89"/>
      <c r="AL22" s="89"/>
      <c r="AM22" s="88"/>
      <c r="AN22" s="100"/>
      <c r="AO22" s="87"/>
    </row>
    <row r="23" spans="1:41" s="13" customFormat="1" ht="14.1" customHeight="1">
      <c r="A23" s="659"/>
      <c r="B23" s="196" t="s">
        <v>118</v>
      </c>
      <c r="C23" s="646"/>
      <c r="D23" s="89"/>
      <c r="E23" s="89"/>
      <c r="F23" s="54"/>
      <c r="G23" s="88"/>
      <c r="H23" s="100"/>
      <c r="I23" s="87"/>
      <c r="J23" s="196" t="s">
        <v>118</v>
      </c>
      <c r="K23" s="646"/>
      <c r="L23" s="174"/>
      <c r="M23" s="89"/>
      <c r="N23" s="54"/>
      <c r="O23" s="88"/>
      <c r="P23" s="100"/>
      <c r="Q23" s="87"/>
      <c r="R23" s="184" t="s">
        <v>115</v>
      </c>
      <c r="S23" s="661" t="s">
        <v>116</v>
      </c>
      <c r="T23" s="89"/>
      <c r="U23" s="89"/>
      <c r="V23" s="89"/>
      <c r="W23" s="88"/>
      <c r="X23" s="100"/>
      <c r="Y23" s="87"/>
      <c r="Z23" s="184" t="s">
        <v>118</v>
      </c>
      <c r="AA23" s="681"/>
      <c r="AB23" s="89"/>
      <c r="AC23" s="89"/>
      <c r="AD23" s="54"/>
      <c r="AE23" s="88"/>
      <c r="AF23" s="435"/>
      <c r="AG23" s="87"/>
      <c r="AH23" s="196"/>
      <c r="AI23" s="646"/>
      <c r="AJ23" s="89"/>
      <c r="AK23" s="89"/>
      <c r="AL23" s="54"/>
      <c r="AM23" s="88"/>
      <c r="AN23" s="100"/>
      <c r="AO23" s="87"/>
    </row>
    <row r="24" spans="1:41" s="13" customFormat="1" ht="14.1" customHeight="1">
      <c r="A24" s="660"/>
      <c r="B24" s="92" t="s">
        <v>119</v>
      </c>
      <c r="C24" s="646"/>
      <c r="D24" s="89"/>
      <c r="E24" s="89"/>
      <c r="F24" s="89"/>
      <c r="G24" s="88"/>
      <c r="H24" s="100"/>
      <c r="I24" s="87"/>
      <c r="J24" s="92" t="s">
        <v>119</v>
      </c>
      <c r="K24" s="646"/>
      <c r="L24" s="89"/>
      <c r="M24" s="89"/>
      <c r="N24" s="89"/>
      <c r="O24" s="88"/>
      <c r="P24" s="100"/>
      <c r="Q24" s="87"/>
      <c r="R24" s="184" t="s">
        <v>118</v>
      </c>
      <c r="S24" s="662"/>
      <c r="T24" s="89"/>
      <c r="U24" s="89"/>
      <c r="V24" s="54"/>
      <c r="W24" s="88"/>
      <c r="X24" s="100"/>
      <c r="Y24" s="87"/>
      <c r="Z24" s="185" t="s">
        <v>119</v>
      </c>
      <c r="AA24" s="682"/>
      <c r="AB24" s="89"/>
      <c r="AC24" s="89"/>
      <c r="AD24" s="89"/>
      <c r="AE24" s="88"/>
      <c r="AF24" s="435"/>
      <c r="AG24" s="87"/>
      <c r="AH24" s="92"/>
      <c r="AI24" s="646"/>
      <c r="AJ24" s="89"/>
      <c r="AK24" s="89"/>
      <c r="AL24" s="89"/>
      <c r="AM24" s="88"/>
      <c r="AN24" s="100"/>
      <c r="AO24" s="87"/>
    </row>
    <row r="25" spans="1:41" s="13" customFormat="1" ht="14.1" customHeight="1">
      <c r="A25" s="658" t="s">
        <v>20</v>
      </c>
      <c r="B25" s="143" t="s">
        <v>338</v>
      </c>
      <c r="C25" s="63" t="s">
        <v>339</v>
      </c>
      <c r="D25" s="68">
        <v>40</v>
      </c>
      <c r="E25" s="136"/>
      <c r="F25" s="136">
        <f>D25/140</f>
        <v>0.2857142857142857</v>
      </c>
      <c r="G25" s="141"/>
      <c r="H25" s="107">
        <f>(D25*$D$2)/1000</f>
        <v>9.44</v>
      </c>
      <c r="I25" s="66"/>
      <c r="J25" s="69" t="s">
        <v>131</v>
      </c>
      <c r="K25" s="19" t="s">
        <v>272</v>
      </c>
      <c r="L25" s="89">
        <v>10</v>
      </c>
      <c r="M25" s="71">
        <f>L25/85</f>
        <v>0.11764705882352941</v>
      </c>
      <c r="N25" s="71"/>
      <c r="O25" s="71"/>
      <c r="P25" s="107">
        <f t="shared" ref="P25:P30" si="4">(L25*$D$2)/1000</f>
        <v>2.36</v>
      </c>
      <c r="Q25" s="87"/>
      <c r="R25" s="106" t="s">
        <v>119</v>
      </c>
      <c r="S25" s="663"/>
      <c r="T25" s="89"/>
      <c r="U25" s="89"/>
      <c r="V25" s="89"/>
      <c r="W25" s="88"/>
      <c r="X25" s="100"/>
      <c r="Y25" s="87"/>
      <c r="Z25" s="143" t="s">
        <v>267</v>
      </c>
      <c r="AA25" s="63" t="s">
        <v>318</v>
      </c>
      <c r="AB25" s="89">
        <v>30</v>
      </c>
      <c r="AC25" s="65"/>
      <c r="AD25" s="136"/>
      <c r="AE25" s="71">
        <f>AB25/100</f>
        <v>0.3</v>
      </c>
      <c r="AF25" s="107">
        <f>(AB25*$D$2)/1000</f>
        <v>7.08</v>
      </c>
      <c r="AG25" s="87"/>
      <c r="AH25" s="259"/>
      <c r="AI25" s="260"/>
      <c r="AJ25" s="71"/>
      <c r="AK25" s="261"/>
      <c r="AL25" s="88"/>
      <c r="AM25" s="88"/>
      <c r="AN25" s="135"/>
      <c r="AO25" s="94"/>
    </row>
    <row r="26" spans="1:41" s="13" customFormat="1" ht="14.1" customHeight="1">
      <c r="A26" s="659"/>
      <c r="B26" s="64" t="s">
        <v>340</v>
      </c>
      <c r="C26" s="72" t="s">
        <v>341</v>
      </c>
      <c r="D26" s="68">
        <v>1</v>
      </c>
      <c r="E26" s="164"/>
      <c r="F26" s="89"/>
      <c r="G26" s="71"/>
      <c r="H26" s="107">
        <f>(D26*$D$2)/1000</f>
        <v>0.23599999999999999</v>
      </c>
      <c r="I26" s="66"/>
      <c r="J26" s="70" t="s">
        <v>129</v>
      </c>
      <c r="K26" s="268" t="s">
        <v>273</v>
      </c>
      <c r="L26" s="89">
        <v>5</v>
      </c>
      <c r="M26" s="71">
        <f>L26/90</f>
        <v>5.5555555555555552E-2</v>
      </c>
      <c r="N26" s="89"/>
      <c r="O26" s="91"/>
      <c r="P26" s="107">
        <f t="shared" si="4"/>
        <v>1.18</v>
      </c>
      <c r="Q26" s="320"/>
      <c r="R26" s="533"/>
      <c r="S26" s="536"/>
      <c r="T26" s="89"/>
      <c r="U26" s="89"/>
      <c r="V26" s="89"/>
      <c r="W26" s="88"/>
      <c r="X26" s="100"/>
      <c r="Y26" s="94"/>
      <c r="Z26" s="64" t="s">
        <v>119</v>
      </c>
      <c r="AA26" s="72" t="s">
        <v>464</v>
      </c>
      <c r="AB26" s="89">
        <v>14</v>
      </c>
      <c r="AC26" s="65"/>
      <c r="AD26" s="65">
        <f>AB26/55</f>
        <v>0.25454545454545452</v>
      </c>
      <c r="AE26" s="71"/>
      <c r="AF26" s="107">
        <f>(AB26*$D$2)/1000</f>
        <v>3.3039999999999998</v>
      </c>
      <c r="AG26" s="90"/>
      <c r="AH26" s="262"/>
      <c r="AI26" s="19"/>
      <c r="AJ26" s="71"/>
      <c r="AK26" s="145"/>
      <c r="AL26" s="213"/>
      <c r="AM26" s="88"/>
      <c r="AN26" s="135"/>
      <c r="AO26" s="94"/>
    </row>
    <row r="27" spans="1:41" s="13" customFormat="1" ht="14.1" customHeight="1">
      <c r="A27" s="659"/>
      <c r="B27" s="64" t="s">
        <v>342</v>
      </c>
      <c r="C27" s="63" t="s">
        <v>343</v>
      </c>
      <c r="D27" s="68">
        <v>0.2</v>
      </c>
      <c r="E27" s="138"/>
      <c r="F27" s="65"/>
      <c r="G27" s="142">
        <f>D27/100</f>
        <v>2E-3</v>
      </c>
      <c r="H27" s="26">
        <f>(D27*$D$2)/1000</f>
        <v>4.7200000000000006E-2</v>
      </c>
      <c r="I27" s="66"/>
      <c r="J27" s="70" t="s">
        <v>132</v>
      </c>
      <c r="K27" s="19" t="s">
        <v>130</v>
      </c>
      <c r="L27" s="89">
        <v>5</v>
      </c>
      <c r="M27" s="71"/>
      <c r="N27" s="71"/>
      <c r="O27" s="88">
        <f>L27/100</f>
        <v>0.05</v>
      </c>
      <c r="P27" s="107">
        <f t="shared" si="4"/>
        <v>1.18</v>
      </c>
      <c r="Q27" s="320"/>
      <c r="R27" s="196"/>
      <c r="S27" s="536"/>
      <c r="T27" s="89"/>
      <c r="U27" s="89"/>
      <c r="V27" s="54"/>
      <c r="W27" s="88"/>
      <c r="X27" s="100"/>
      <c r="Y27" s="87"/>
      <c r="Z27" s="64" t="s">
        <v>462</v>
      </c>
      <c r="AA27" s="226" t="s">
        <v>372</v>
      </c>
      <c r="AB27" s="89">
        <v>3</v>
      </c>
      <c r="AC27" s="65"/>
      <c r="AD27" s="136"/>
      <c r="AE27" s="71">
        <f>AB27/100</f>
        <v>0.03</v>
      </c>
      <c r="AF27" s="107">
        <f>(AB27*$D$2)/1000</f>
        <v>0.70799999999999996</v>
      </c>
      <c r="AG27" s="66"/>
      <c r="AH27" s="262"/>
      <c r="AI27" s="260"/>
      <c r="AJ27" s="71"/>
      <c r="AK27" s="261"/>
      <c r="AL27" s="88"/>
      <c r="AM27" s="88"/>
      <c r="AN27" s="135"/>
      <c r="AO27" s="87"/>
    </row>
    <row r="28" spans="1:41" s="13" customFormat="1" ht="14.1" customHeight="1">
      <c r="A28" s="659"/>
      <c r="B28" s="64" t="s">
        <v>344</v>
      </c>
      <c r="C28" s="63"/>
      <c r="D28" s="68"/>
      <c r="E28" s="138"/>
      <c r="F28" s="65"/>
      <c r="G28" s="142"/>
      <c r="H28" s="26"/>
      <c r="I28" s="66"/>
      <c r="J28" s="70" t="s">
        <v>123</v>
      </c>
      <c r="K28" s="19" t="s">
        <v>274</v>
      </c>
      <c r="L28" s="89">
        <v>1</v>
      </c>
      <c r="M28" s="71"/>
      <c r="N28" s="71"/>
      <c r="O28" s="71"/>
      <c r="P28" s="107">
        <f t="shared" si="4"/>
        <v>0.23599999999999999</v>
      </c>
      <c r="Q28" s="320"/>
      <c r="R28" s="93"/>
      <c r="S28" s="536"/>
      <c r="T28" s="89"/>
      <c r="U28" s="89"/>
      <c r="V28" s="89"/>
      <c r="W28" s="88"/>
      <c r="X28" s="100"/>
      <c r="Y28" s="87"/>
      <c r="Z28" s="64" t="s">
        <v>463</v>
      </c>
      <c r="AA28" s="16"/>
      <c r="AB28" s="89"/>
      <c r="AC28" s="65"/>
      <c r="AD28" s="136"/>
      <c r="AE28" s="71"/>
      <c r="AF28" s="79"/>
      <c r="AG28" s="111"/>
      <c r="AH28" s="262"/>
      <c r="AI28" s="19"/>
      <c r="AJ28" s="71"/>
      <c r="AK28" s="54"/>
      <c r="AL28" s="88"/>
      <c r="AM28" s="88"/>
      <c r="AN28" s="263"/>
      <c r="AO28" s="139"/>
    </row>
    <row r="29" spans="1:41" s="13" customFormat="1" ht="14.1" customHeight="1">
      <c r="A29" s="659"/>
      <c r="B29" s="64" t="s">
        <v>345</v>
      </c>
      <c r="C29" s="71"/>
      <c r="D29" s="68"/>
      <c r="E29" s="62"/>
      <c r="F29" s="68"/>
      <c r="G29" s="68"/>
      <c r="H29" s="225"/>
      <c r="I29" s="111"/>
      <c r="J29" s="269"/>
      <c r="K29" s="19" t="s">
        <v>353</v>
      </c>
      <c r="L29" s="89">
        <v>12</v>
      </c>
      <c r="M29" s="68"/>
      <c r="N29" s="68">
        <f>L29*0.9/55</f>
        <v>0.19636363636363638</v>
      </c>
      <c r="O29" s="71"/>
      <c r="P29" s="107">
        <f t="shared" si="4"/>
        <v>2.8319999999999999</v>
      </c>
      <c r="Q29" s="217"/>
      <c r="R29" s="64"/>
      <c r="S29" s="537"/>
      <c r="T29" s="68"/>
      <c r="U29" s="62"/>
      <c r="V29" s="68"/>
      <c r="W29" s="68"/>
      <c r="X29" s="79"/>
      <c r="Y29" s="139"/>
      <c r="Z29" s="70" t="s">
        <v>123</v>
      </c>
      <c r="AA29" s="63"/>
      <c r="AB29" s="89"/>
      <c r="AC29" s="137"/>
      <c r="AD29" s="65"/>
      <c r="AE29" s="71"/>
      <c r="AF29" s="79"/>
      <c r="AG29" s="66"/>
      <c r="AH29" s="262"/>
      <c r="AI29" s="19"/>
      <c r="AJ29" s="71"/>
      <c r="AK29" s="264"/>
      <c r="AL29" s="264"/>
      <c r="AM29" s="264"/>
      <c r="AN29" s="265"/>
      <c r="AO29" s="66"/>
    </row>
    <row r="30" spans="1:41" s="13" customFormat="1" ht="14.1" customHeight="1">
      <c r="A30" s="659"/>
      <c r="B30" s="103" t="s">
        <v>72</v>
      </c>
      <c r="C30" s="63"/>
      <c r="D30" s="68"/>
      <c r="E30" s="62"/>
      <c r="F30" s="68"/>
      <c r="G30" s="68"/>
      <c r="H30" s="79"/>
      <c r="I30" s="66"/>
      <c r="J30" s="103" t="s">
        <v>72</v>
      </c>
      <c r="K30" s="19" t="s">
        <v>275</v>
      </c>
      <c r="L30" s="89">
        <v>4</v>
      </c>
      <c r="M30" s="68"/>
      <c r="N30" s="68"/>
      <c r="O30" s="88">
        <f>L30/100</f>
        <v>0.04</v>
      </c>
      <c r="P30" s="107">
        <f t="shared" si="4"/>
        <v>0.94399999999999995</v>
      </c>
      <c r="Q30" s="130"/>
      <c r="R30" s="64"/>
      <c r="S30" s="538"/>
      <c r="T30" s="68"/>
      <c r="U30" s="62"/>
      <c r="V30" s="68"/>
      <c r="W30" s="68"/>
      <c r="X30" s="79"/>
      <c r="Y30" s="66"/>
      <c r="Z30" s="103" t="s">
        <v>72</v>
      </c>
      <c r="AA30" s="63"/>
      <c r="AB30" s="68"/>
      <c r="AC30" s="62"/>
      <c r="AD30" s="68"/>
      <c r="AE30" s="71"/>
      <c r="AF30" s="26"/>
      <c r="AG30" s="152"/>
      <c r="AH30" s="103"/>
      <c r="AI30" s="63"/>
      <c r="AJ30" s="68"/>
      <c r="AK30" s="62"/>
      <c r="AL30" s="68"/>
      <c r="AM30" s="71"/>
      <c r="AN30" s="26"/>
      <c r="AO30" s="152"/>
    </row>
    <row r="31" spans="1:41" s="13" customFormat="1" ht="14.1" customHeight="1">
      <c r="A31" s="660"/>
      <c r="B31" s="103"/>
      <c r="C31" s="56"/>
      <c r="D31" s="57"/>
      <c r="E31" s="23"/>
      <c r="F31" s="23"/>
      <c r="G31" s="71"/>
      <c r="H31" s="111"/>
      <c r="I31" s="112"/>
      <c r="J31" s="103"/>
      <c r="K31" s="56"/>
      <c r="L31" s="57"/>
      <c r="M31" s="23"/>
      <c r="N31" s="23"/>
      <c r="O31" s="23"/>
      <c r="P31" s="25"/>
      <c r="Q31" s="535"/>
      <c r="R31" s="103"/>
      <c r="S31" s="539"/>
      <c r="T31" s="350"/>
      <c r="U31" s="23"/>
      <c r="V31" s="23"/>
      <c r="W31" s="23"/>
      <c r="X31" s="439"/>
      <c r="Y31" s="112"/>
      <c r="Z31" s="242"/>
      <c r="AA31" s="342" t="s">
        <v>105</v>
      </c>
      <c r="AB31" s="342">
        <v>1</v>
      </c>
      <c r="AC31" s="23"/>
      <c r="AD31" s="23"/>
      <c r="AE31" s="23"/>
      <c r="AF31" s="25"/>
      <c r="AG31" s="139"/>
      <c r="AH31" s="103"/>
      <c r="AI31" s="56"/>
      <c r="AJ31" s="57"/>
      <c r="AK31" s="23"/>
      <c r="AL31" s="23"/>
      <c r="AM31" s="23"/>
      <c r="AN31" s="25"/>
      <c r="AO31" s="139"/>
    </row>
    <row r="32" spans="1:41" s="13" customFormat="1" ht="14.1" customHeight="1">
      <c r="A32" s="256"/>
      <c r="B32" s="73"/>
      <c r="C32" s="113" t="s">
        <v>61</v>
      </c>
      <c r="D32" s="114"/>
      <c r="E32" s="115"/>
      <c r="F32" s="115"/>
      <c r="G32" s="115"/>
      <c r="H32" s="547" t="s">
        <v>608</v>
      </c>
      <c r="I32" s="547" t="s">
        <v>609</v>
      </c>
      <c r="J32" s="73"/>
      <c r="K32" s="113" t="s">
        <v>56</v>
      </c>
      <c r="L32" s="125"/>
      <c r="M32" s="115"/>
      <c r="N32" s="115"/>
      <c r="O32" s="115"/>
      <c r="P32" s="547" t="s">
        <v>608</v>
      </c>
      <c r="Q32" s="547" t="s">
        <v>609</v>
      </c>
      <c r="R32" s="541"/>
      <c r="S32" s="540" t="s">
        <v>56</v>
      </c>
      <c r="T32" s="114"/>
      <c r="U32" s="115"/>
      <c r="V32" s="115"/>
      <c r="W32" s="115"/>
      <c r="X32" s="547" t="s">
        <v>608</v>
      </c>
      <c r="Y32" s="547" t="s">
        <v>609</v>
      </c>
      <c r="Z32" s="21"/>
      <c r="AA32" s="113" t="s">
        <v>56</v>
      </c>
      <c r="AB32" s="114"/>
      <c r="AC32" s="115"/>
      <c r="AD32" s="115"/>
      <c r="AE32" s="115"/>
      <c r="AF32" s="547" t="s">
        <v>608</v>
      </c>
      <c r="AG32" s="547" t="s">
        <v>609</v>
      </c>
      <c r="AH32" s="21"/>
      <c r="AI32" s="113" t="s">
        <v>56</v>
      </c>
      <c r="AJ32" s="114"/>
      <c r="AK32" s="115"/>
      <c r="AL32" s="115"/>
      <c r="AM32" s="115"/>
      <c r="AN32" s="547" t="s">
        <v>608</v>
      </c>
      <c r="AO32" s="547" t="s">
        <v>609</v>
      </c>
    </row>
    <row r="33" spans="1:41" s="13" customFormat="1" ht="14.1" customHeight="1">
      <c r="A33" s="653"/>
      <c r="B33" s="656" t="s">
        <v>62</v>
      </c>
      <c r="C33" s="36" t="s">
        <v>67</v>
      </c>
      <c r="D33" s="95"/>
      <c r="E33" s="116"/>
      <c r="F33" s="116"/>
      <c r="G33" s="116"/>
      <c r="H33" s="44">
        <v>4.5</v>
      </c>
      <c r="I33" s="45">
        <f>SUM(E5:E31)</f>
        <v>5.1111111111111107</v>
      </c>
      <c r="J33" s="656" t="s">
        <v>57</v>
      </c>
      <c r="K33" s="36" t="s">
        <v>69</v>
      </c>
      <c r="L33" s="44"/>
      <c r="M33" s="126"/>
      <c r="N33" s="126"/>
      <c r="O33" s="126"/>
      <c r="P33" s="44">
        <v>4.5</v>
      </c>
      <c r="Q33" s="45">
        <f>SUM(M5:M31)</f>
        <v>4.9732026143790842</v>
      </c>
      <c r="R33" s="647" t="s">
        <v>57</v>
      </c>
      <c r="S33" s="36" t="s">
        <v>69</v>
      </c>
      <c r="T33" s="44"/>
      <c r="U33" s="126"/>
      <c r="V33" s="126"/>
      <c r="W33" s="126"/>
      <c r="X33" s="44">
        <v>4.5</v>
      </c>
      <c r="Y33" s="45">
        <f>SUM(U5:U31)</f>
        <v>5</v>
      </c>
      <c r="Z33" s="647" t="s">
        <v>57</v>
      </c>
      <c r="AA33" s="36" t="s">
        <v>69</v>
      </c>
      <c r="AB33" s="44"/>
      <c r="AC33" s="126"/>
      <c r="AD33" s="126"/>
      <c r="AE33" s="126"/>
      <c r="AF33" s="44">
        <v>4.5</v>
      </c>
      <c r="AG33" s="45">
        <f>SUM(AC5:AC31)</f>
        <v>4.6500000000000004</v>
      </c>
      <c r="AH33" s="647" t="s">
        <v>57</v>
      </c>
      <c r="AI33" s="36" t="s">
        <v>67</v>
      </c>
      <c r="AJ33" s="44"/>
      <c r="AK33" s="126"/>
      <c r="AL33" s="126"/>
      <c r="AM33" s="126"/>
      <c r="AN33" s="44">
        <v>0</v>
      </c>
      <c r="AO33" s="45">
        <f>SUM(AK5:AK31)</f>
        <v>0</v>
      </c>
    </row>
    <row r="34" spans="1:41" s="17" customFormat="1" ht="14.1" customHeight="1">
      <c r="A34" s="654"/>
      <c r="B34" s="656"/>
      <c r="C34" s="37" t="s">
        <v>68</v>
      </c>
      <c r="D34" s="96"/>
      <c r="E34" s="116"/>
      <c r="F34" s="116"/>
      <c r="G34" s="116"/>
      <c r="H34" s="45">
        <v>2</v>
      </c>
      <c r="I34" s="45">
        <f>SUM(F5:F31)</f>
        <v>2.7857142857142856</v>
      </c>
      <c r="J34" s="656"/>
      <c r="K34" s="37" t="s">
        <v>70</v>
      </c>
      <c r="L34" s="45"/>
      <c r="M34" s="126"/>
      <c r="N34" s="126"/>
      <c r="O34" s="126"/>
      <c r="P34" s="45">
        <v>2</v>
      </c>
      <c r="Q34" s="45">
        <f>SUM(N5:N31)</f>
        <v>2.582077922077922</v>
      </c>
      <c r="R34" s="647"/>
      <c r="S34" s="37" t="s">
        <v>70</v>
      </c>
      <c r="T34" s="45"/>
      <c r="U34" s="126"/>
      <c r="V34" s="126"/>
      <c r="W34" s="126"/>
      <c r="X34" s="45">
        <v>2</v>
      </c>
      <c r="Y34" s="45">
        <f>SUM(V5:V31)</f>
        <v>2.6655844155844153</v>
      </c>
      <c r="Z34" s="647"/>
      <c r="AA34" s="37" t="s">
        <v>70</v>
      </c>
      <c r="AB34" s="45"/>
      <c r="AC34" s="126"/>
      <c r="AD34" s="126"/>
      <c r="AE34" s="126"/>
      <c r="AF34" s="45">
        <v>2</v>
      </c>
      <c r="AG34" s="45">
        <f>SUM(AD5:AD31)</f>
        <v>2.4783549783549779</v>
      </c>
      <c r="AH34" s="647"/>
      <c r="AI34" s="37" t="s">
        <v>68</v>
      </c>
      <c r="AJ34" s="45"/>
      <c r="AK34" s="126"/>
      <c r="AL34" s="126"/>
      <c r="AM34" s="126"/>
      <c r="AN34" s="45">
        <v>0</v>
      </c>
      <c r="AO34" s="45">
        <f>SUM(AL5:AL31)</f>
        <v>0</v>
      </c>
    </row>
    <row r="35" spans="1:41" s="17" customFormat="1" ht="14.1" customHeight="1">
      <c r="A35" s="654"/>
      <c r="B35" s="656"/>
      <c r="C35" s="38" t="s">
        <v>63</v>
      </c>
      <c r="D35" s="97"/>
      <c r="E35" s="95"/>
      <c r="F35" s="95"/>
      <c r="G35" s="95"/>
      <c r="H35" s="45">
        <f>I35</f>
        <v>1.1020000000000001</v>
      </c>
      <c r="I35" s="45">
        <f>SUM(G7:G31)</f>
        <v>1.1020000000000001</v>
      </c>
      <c r="J35" s="656"/>
      <c r="K35" s="38" t="s">
        <v>58</v>
      </c>
      <c r="L35" s="46"/>
      <c r="M35" s="44"/>
      <c r="N35" s="44"/>
      <c r="O35" s="44"/>
      <c r="P35" s="45">
        <f>Q35</f>
        <v>1.82</v>
      </c>
      <c r="Q35" s="45">
        <f>SUM(O7:O31)</f>
        <v>1.82</v>
      </c>
      <c r="R35" s="647"/>
      <c r="S35" s="38" t="s">
        <v>58</v>
      </c>
      <c r="T35" s="46"/>
      <c r="U35" s="44"/>
      <c r="V35" s="44"/>
      <c r="W35" s="44"/>
      <c r="X35" s="45">
        <f>Y35</f>
        <v>1.3900000000000001</v>
      </c>
      <c r="Y35" s="45">
        <f>SUM(W7:W31)</f>
        <v>1.3900000000000001</v>
      </c>
      <c r="Z35" s="647"/>
      <c r="AA35" s="38" t="s">
        <v>58</v>
      </c>
      <c r="AB35" s="46"/>
      <c r="AC35" s="44"/>
      <c r="AD35" s="44"/>
      <c r="AE35" s="44"/>
      <c r="AF35" s="45">
        <f>AG35</f>
        <v>2.2499999999999996</v>
      </c>
      <c r="AG35" s="45">
        <f>SUM(AE7:AE31)</f>
        <v>2.2499999999999996</v>
      </c>
      <c r="AH35" s="647"/>
      <c r="AI35" s="38" t="s">
        <v>58</v>
      </c>
      <c r="AJ35" s="46"/>
      <c r="AK35" s="44"/>
      <c r="AL35" s="44"/>
      <c r="AM35" s="44"/>
      <c r="AN35" s="45">
        <f>AO35</f>
        <v>0</v>
      </c>
      <c r="AO35" s="45">
        <f>SUM(AM7:AM31)</f>
        <v>0</v>
      </c>
    </row>
    <row r="36" spans="1:41" s="13" customFormat="1" ht="14.1" customHeight="1">
      <c r="A36" s="654"/>
      <c r="B36" s="656"/>
      <c r="C36" s="38" t="s">
        <v>64</v>
      </c>
      <c r="D36" s="97"/>
      <c r="E36" s="96"/>
      <c r="F36" s="96"/>
      <c r="G36" s="96"/>
      <c r="H36" s="45">
        <f>I36</f>
        <v>0</v>
      </c>
      <c r="I36" s="45">
        <v>0</v>
      </c>
      <c r="J36" s="656"/>
      <c r="K36" s="38" t="s">
        <v>59</v>
      </c>
      <c r="L36" s="46"/>
      <c r="M36" s="45"/>
      <c r="N36" s="45"/>
      <c r="O36" s="45"/>
      <c r="P36" s="45">
        <f>Q36</f>
        <v>0</v>
      </c>
      <c r="Q36" s="45">
        <v>0</v>
      </c>
      <c r="R36" s="647"/>
      <c r="S36" s="38" t="s">
        <v>59</v>
      </c>
      <c r="T36" s="46"/>
      <c r="U36" s="45"/>
      <c r="V36" s="45"/>
      <c r="W36" s="45"/>
      <c r="X36" s="45">
        <f>Y36</f>
        <v>0</v>
      </c>
      <c r="Y36" s="45">
        <v>0</v>
      </c>
      <c r="Z36" s="647"/>
      <c r="AA36" s="38" t="s">
        <v>59</v>
      </c>
      <c r="AB36" s="46"/>
      <c r="AC36" s="45"/>
      <c r="AD36" s="45"/>
      <c r="AE36" s="45"/>
      <c r="AF36" s="45">
        <f>AG36</f>
        <v>1</v>
      </c>
      <c r="AG36" s="45">
        <v>1</v>
      </c>
      <c r="AH36" s="647"/>
      <c r="AI36" s="38" t="s">
        <v>59</v>
      </c>
      <c r="AJ36" s="46"/>
      <c r="AK36" s="45"/>
      <c r="AL36" s="45"/>
      <c r="AM36" s="45"/>
      <c r="AN36" s="45">
        <f>AO36</f>
        <v>0</v>
      </c>
      <c r="AO36" s="45">
        <v>0</v>
      </c>
    </row>
    <row r="37" spans="1:41" s="13" customFormat="1" ht="14.1" customHeight="1">
      <c r="A37" s="654"/>
      <c r="B37" s="656"/>
      <c r="C37" s="36" t="s">
        <v>66</v>
      </c>
      <c r="D37" s="97"/>
      <c r="E37" s="97"/>
      <c r="F37" s="97"/>
      <c r="G37" s="97"/>
      <c r="H37" s="45">
        <v>0</v>
      </c>
      <c r="I37" s="45">
        <v>0</v>
      </c>
      <c r="J37" s="656"/>
      <c r="K37" s="36" t="s">
        <v>66</v>
      </c>
      <c r="L37" s="46"/>
      <c r="M37" s="46"/>
      <c r="N37" s="46"/>
      <c r="O37" s="46"/>
      <c r="P37" s="45">
        <v>0</v>
      </c>
      <c r="Q37" s="45">
        <v>0</v>
      </c>
      <c r="R37" s="647"/>
      <c r="S37" s="36" t="s">
        <v>66</v>
      </c>
      <c r="T37" s="46"/>
      <c r="U37" s="46"/>
      <c r="V37" s="46"/>
      <c r="W37" s="46"/>
      <c r="X37" s="45">
        <v>0</v>
      </c>
      <c r="Y37" s="45">
        <v>0</v>
      </c>
      <c r="Z37" s="647"/>
      <c r="AA37" s="36" t="s">
        <v>66</v>
      </c>
      <c r="AB37" s="46"/>
      <c r="AC37" s="46"/>
      <c r="AD37" s="46"/>
      <c r="AE37" s="46"/>
      <c r="AF37" s="45">
        <v>0</v>
      </c>
      <c r="AG37" s="45">
        <v>0</v>
      </c>
      <c r="AH37" s="647"/>
      <c r="AI37" s="36" t="s">
        <v>138</v>
      </c>
      <c r="AJ37" s="46"/>
      <c r="AK37" s="46"/>
      <c r="AL37" s="46"/>
      <c r="AM37" s="46"/>
      <c r="AN37" s="45">
        <v>0</v>
      </c>
      <c r="AO37" s="45">
        <v>0</v>
      </c>
    </row>
    <row r="38" spans="1:41" s="13" customFormat="1" ht="14.1" customHeight="1">
      <c r="A38" s="654"/>
      <c r="B38" s="656"/>
      <c r="C38" s="36" t="s">
        <v>121</v>
      </c>
      <c r="D38" s="97"/>
      <c r="E38" s="97"/>
      <c r="F38" s="97"/>
      <c r="G38" s="97"/>
      <c r="H38" s="45">
        <v>2.5</v>
      </c>
      <c r="I38" s="45">
        <v>2.5</v>
      </c>
      <c r="J38" s="656"/>
      <c r="K38" s="36" t="s">
        <v>121</v>
      </c>
      <c r="L38" s="46"/>
      <c r="M38" s="46"/>
      <c r="N38" s="46"/>
      <c r="O38" s="46"/>
      <c r="P38" s="45">
        <v>2.5</v>
      </c>
      <c r="Q38" s="45">
        <v>2.5</v>
      </c>
      <c r="R38" s="647"/>
      <c r="S38" s="36" t="s">
        <v>121</v>
      </c>
      <c r="T38" s="46"/>
      <c r="U38" s="46"/>
      <c r="V38" s="46"/>
      <c r="W38" s="46"/>
      <c r="X38" s="45">
        <v>2.5</v>
      </c>
      <c r="Y38" s="45">
        <v>2.5</v>
      </c>
      <c r="Z38" s="647"/>
      <c r="AA38" s="36" t="s">
        <v>121</v>
      </c>
      <c r="AB38" s="46"/>
      <c r="AC38" s="46"/>
      <c r="AD38" s="46"/>
      <c r="AE38" s="46"/>
      <c r="AF38" s="45">
        <v>2.5</v>
      </c>
      <c r="AG38" s="45">
        <v>2.5</v>
      </c>
      <c r="AH38" s="647"/>
      <c r="AI38" s="36" t="s">
        <v>121</v>
      </c>
      <c r="AJ38" s="46"/>
      <c r="AK38" s="46"/>
      <c r="AL38" s="46"/>
      <c r="AM38" s="46"/>
      <c r="AN38" s="45">
        <v>0</v>
      </c>
      <c r="AO38" s="45">
        <v>0</v>
      </c>
    </row>
    <row r="39" spans="1:41" s="13" customFormat="1" ht="14.1" customHeight="1">
      <c r="A39" s="655"/>
      <c r="B39" s="657"/>
      <c r="C39" s="38" t="s">
        <v>65</v>
      </c>
      <c r="D39" s="97"/>
      <c r="E39" s="97"/>
      <c r="F39" s="97"/>
      <c r="G39" s="97"/>
      <c r="H39" s="47">
        <f>(H33*70)+(H34*75)+(H35*25)+(H36*60)+(H37*150)+(H38*45)</f>
        <v>605.04999999999995</v>
      </c>
      <c r="I39" s="47">
        <f>(I33*70)+(I34*75)+(I35*25)+(I36*60)+(I37*150)+(I38*45)</f>
        <v>706.75634920634911</v>
      </c>
      <c r="J39" s="657"/>
      <c r="K39" s="38" t="s">
        <v>38</v>
      </c>
      <c r="L39" s="46"/>
      <c r="M39" s="46"/>
      <c r="N39" s="46"/>
      <c r="O39" s="46"/>
      <c r="P39" s="47">
        <f>(P33*70)+(P34*75)+(P35*25)+(P36*60)+(P37*150)+(P38*45)</f>
        <v>623</v>
      </c>
      <c r="Q39" s="47">
        <f>(Q33*70)+(Q34*75)+(Q35*25)+(Q36*60)+(Q37*150)+(Q38*45)</f>
        <v>699.78002716238007</v>
      </c>
      <c r="R39" s="648"/>
      <c r="S39" s="38" t="s">
        <v>38</v>
      </c>
      <c r="T39" s="46"/>
      <c r="U39" s="46"/>
      <c r="V39" s="46"/>
      <c r="W39" s="46"/>
      <c r="X39" s="47">
        <f>(X33*70)+(X34*75)+(X35*25)+(X36*60)+(X37*150)+(X38*45)</f>
        <v>612.25</v>
      </c>
      <c r="Y39" s="47">
        <f>(Y33*70)+(Y34*75)+(Y35*25)+(Y36*60)+(Y37*150)+(Y38*45)</f>
        <v>697.16883116883116</v>
      </c>
      <c r="Z39" s="648"/>
      <c r="AA39" s="38" t="s">
        <v>38</v>
      </c>
      <c r="AB39" s="46"/>
      <c r="AC39" s="46"/>
      <c r="AD39" s="46"/>
      <c r="AE39" s="46"/>
      <c r="AF39" s="47">
        <f>(AF33*70)+(AF34*75)+(AF35*25)+(AF36*60)+(AF37*150)+(AF38*45)</f>
        <v>693.75</v>
      </c>
      <c r="AG39" s="47">
        <f>(AG33*70)+(AG34*75)+(AG35*25)+(AG36*60)+(AG37*150)+(AG38*45)</f>
        <v>740.12662337662334</v>
      </c>
      <c r="AH39" s="648"/>
      <c r="AI39" s="38" t="s">
        <v>38</v>
      </c>
      <c r="AJ39" s="46"/>
      <c r="AK39" s="46"/>
      <c r="AL39" s="46"/>
      <c r="AM39" s="46"/>
      <c r="AN39" s="47">
        <f>(AN33*70)+(AN34*75)+(AN35*25)+(AN36*60)+(AN37*150)+(AN38*45)</f>
        <v>0</v>
      </c>
      <c r="AO39" s="47">
        <f>(AO33*70)+(AO34*75)+(AO35*25)+(AO36*60)+(AO37*150)+(AO38*45)</f>
        <v>0</v>
      </c>
    </row>
    <row r="40" spans="1:41" ht="6.75" customHeight="1">
      <c r="C40" s="42"/>
      <c r="F40" s="5"/>
      <c r="G40" s="5"/>
      <c r="K40" s="42"/>
      <c r="AA40" s="42"/>
      <c r="AB40"/>
      <c r="AC40"/>
      <c r="AI40" s="42"/>
    </row>
    <row r="41" spans="1:41" ht="19.5" customHeight="1">
      <c r="C41" s="42" t="s">
        <v>53</v>
      </c>
      <c r="F41" s="5"/>
      <c r="G41" s="5"/>
      <c r="K41" s="42" t="s">
        <v>60</v>
      </c>
      <c r="S41" s="13" t="s">
        <v>54</v>
      </c>
      <c r="AA41" s="42"/>
      <c r="AB41"/>
      <c r="AC41"/>
      <c r="AI41" s="42"/>
    </row>
    <row r="42" spans="1:41" ht="18.75" customHeight="1">
      <c r="C42" s="640" t="s">
        <v>110</v>
      </c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AA42" s="42"/>
      <c r="AB42"/>
      <c r="AC42"/>
      <c r="AI42" s="42"/>
    </row>
    <row r="43" spans="1:41" ht="14.1" customHeight="1">
      <c r="L43"/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7">
    <mergeCell ref="A8:A14"/>
    <mergeCell ref="A15:A20"/>
    <mergeCell ref="AH33:AH39"/>
    <mergeCell ref="A33:A39"/>
    <mergeCell ref="B33:B39"/>
    <mergeCell ref="J33:J39"/>
    <mergeCell ref="R33:R39"/>
    <mergeCell ref="Z33:Z39"/>
    <mergeCell ref="K22:K24"/>
    <mergeCell ref="B8:B13"/>
    <mergeCell ref="S23:S25"/>
    <mergeCell ref="C42:O42"/>
    <mergeCell ref="A25:A31"/>
    <mergeCell ref="C22:C24"/>
    <mergeCell ref="D1:J1"/>
    <mergeCell ref="S3:T3"/>
    <mergeCell ref="C3:D3"/>
    <mergeCell ref="K2:AO2"/>
    <mergeCell ref="AI3:AJ3"/>
    <mergeCell ref="D2:E2"/>
    <mergeCell ref="AA22:AA24"/>
    <mergeCell ref="AI22:AI24"/>
    <mergeCell ref="A3:A4"/>
    <mergeCell ref="AA3:AB3"/>
    <mergeCell ref="K3:L3"/>
    <mergeCell ref="A21:A24"/>
    <mergeCell ref="A5:A7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3</vt:i4>
      </vt:variant>
    </vt:vector>
  </HeadingPairs>
  <TitlesOfParts>
    <vt:vector size="10" baseType="lpstr">
      <vt:lpstr>10月菜單</vt:lpstr>
      <vt:lpstr>素食</vt:lpstr>
      <vt:lpstr>1001~1004</vt:lpstr>
      <vt:lpstr>1007~1011</vt:lpstr>
      <vt:lpstr>1014~1018</vt:lpstr>
      <vt:lpstr>1021~1025</vt:lpstr>
      <vt:lpstr>1028~1031</vt:lpstr>
      <vt:lpstr>'1007~1011'!Print_Area</vt:lpstr>
      <vt:lpstr>'10月菜單'!Print_Area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2024-09-26T07:36:11Z</cp:lastPrinted>
  <dcterms:created xsi:type="dcterms:W3CDTF">2010-08-25T11:17:24Z</dcterms:created>
  <dcterms:modified xsi:type="dcterms:W3CDTF">2024-09-26T08:10:55Z</dcterms:modified>
</cp:coreProperties>
</file>