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740" windowHeight="10785" tabRatio="980"/>
  </bookViews>
  <sheets>
    <sheet name="4月菜單" sheetId="10" r:id="rId1"/>
    <sheet name="全素" sheetId="15" r:id="rId2"/>
    <sheet name="0401~0404" sheetId="13" r:id="rId3"/>
    <sheet name="0407~0411" sheetId="11" r:id="rId4"/>
    <sheet name="0414~0418" sheetId="4" r:id="rId5"/>
    <sheet name="0421~0425" sheetId="5" r:id="rId6"/>
    <sheet name="0428~0430" sheetId="14" r:id="rId7"/>
  </sheets>
  <definedNames>
    <definedName name="_xlnm.Print_Area" localSheetId="0">'4月菜單'!$A$1:$N$27</definedName>
    <definedName name="_xlnm.Print_Area" localSheetId="1">全素!$A$1:$N$27</definedName>
  </definedNames>
  <calcPr calcId="162913"/>
  <fileRecoveryPr autoRecover="0"/>
</workbook>
</file>

<file path=xl/calcChain.xml><?xml version="1.0" encoding="utf-8"?>
<calcChain xmlns="http://schemas.openxmlformats.org/spreadsheetml/2006/main">
  <c r="AN38" i="13" l="1"/>
  <c r="AO37" i="13"/>
  <c r="AN37" i="13" s="1"/>
  <c r="AO36" i="13"/>
  <c r="AN36" i="13" s="1"/>
  <c r="AN40" i="13" s="1"/>
  <c r="AO35" i="13"/>
  <c r="AO34" i="13"/>
  <c r="AO40" i="13" s="1"/>
  <c r="AF38" i="13"/>
  <c r="AG37" i="13"/>
  <c r="AF37" i="13" s="1"/>
  <c r="AG36" i="13"/>
  <c r="AF36" i="13" s="1"/>
  <c r="AF40" i="13" s="1"/>
  <c r="AG35" i="13"/>
  <c r="AG34" i="13"/>
  <c r="AG40" i="13" s="1"/>
  <c r="H38" i="13"/>
  <c r="I37" i="13"/>
  <c r="H37" i="13" s="1"/>
  <c r="I36" i="13"/>
  <c r="H36" i="13" s="1"/>
  <c r="H40" i="13" s="1"/>
  <c r="I35" i="13"/>
  <c r="I34" i="13"/>
  <c r="I40" i="13" s="1"/>
  <c r="AN38" i="14"/>
  <c r="AO37" i="14"/>
  <c r="AN37" i="14"/>
  <c r="AO36" i="14"/>
  <c r="AN36" i="14" s="1"/>
  <c r="AN40" i="14" s="1"/>
  <c r="AO35" i="14"/>
  <c r="AO34" i="14"/>
  <c r="AO40" i="14" s="1"/>
  <c r="AF38" i="14"/>
  <c r="AG37" i="14"/>
  <c r="AF37" i="14"/>
  <c r="AG36" i="14"/>
  <c r="AF36" i="14" s="1"/>
  <c r="AF40" i="14" s="1"/>
  <c r="AG35" i="14"/>
  <c r="AG34" i="14"/>
  <c r="AG40" i="14" s="1"/>
  <c r="Y40" i="14"/>
  <c r="X38" i="14"/>
  <c r="Y37" i="14"/>
  <c r="X37" i="14" s="1"/>
  <c r="Y36" i="14"/>
  <c r="X36" i="14" s="1"/>
  <c r="X40" i="14" s="1"/>
  <c r="Y35" i="14"/>
  <c r="Y34" i="14"/>
  <c r="P38" i="14"/>
  <c r="Q37" i="14"/>
  <c r="P37" i="14"/>
  <c r="Q36" i="14"/>
  <c r="P36" i="14" s="1"/>
  <c r="P40" i="14" s="1"/>
  <c r="Q35" i="14"/>
  <c r="Q34" i="14"/>
  <c r="H38" i="14"/>
  <c r="I37" i="14"/>
  <c r="H37" i="14"/>
  <c r="I36" i="14"/>
  <c r="H36" i="14" s="1"/>
  <c r="H40" i="14" s="1"/>
  <c r="I35" i="14"/>
  <c r="I34" i="14"/>
  <c r="I40" i="14" s="1"/>
  <c r="AN38" i="5"/>
  <c r="AO37" i="5"/>
  <c r="AN37" i="5" s="1"/>
  <c r="AO36" i="5"/>
  <c r="AN36" i="5"/>
  <c r="AN40" i="5" s="1"/>
  <c r="AO35" i="5"/>
  <c r="AO34" i="5"/>
  <c r="AO40" i="5" s="1"/>
  <c r="AG40" i="5"/>
  <c r="AF38" i="5"/>
  <c r="AG37" i="5"/>
  <c r="AF37" i="5" s="1"/>
  <c r="AF40" i="5" s="1"/>
  <c r="AG36" i="5"/>
  <c r="AF36" i="5"/>
  <c r="AG35" i="5"/>
  <c r="AG34" i="5"/>
  <c r="X38" i="5"/>
  <c r="Y37" i="5"/>
  <c r="X37" i="5" s="1"/>
  <c r="Y36" i="5"/>
  <c r="X36" i="5" s="1"/>
  <c r="X40" i="5" s="1"/>
  <c r="Y35" i="5"/>
  <c r="Y34" i="5"/>
  <c r="P38" i="5"/>
  <c r="Q37" i="5"/>
  <c r="P37" i="5"/>
  <c r="Q36" i="5"/>
  <c r="P36" i="5"/>
  <c r="P40" i="5" s="1"/>
  <c r="Q35" i="5"/>
  <c r="Q34" i="5"/>
  <c r="Q40" i="5" s="1"/>
  <c r="H38" i="5"/>
  <c r="I37" i="5"/>
  <c r="H37" i="5"/>
  <c r="I36" i="5"/>
  <c r="H36" i="5" s="1"/>
  <c r="H40" i="5" s="1"/>
  <c r="I35" i="5"/>
  <c r="I34" i="5"/>
  <c r="I40" i="5" s="1"/>
  <c r="AN38" i="4"/>
  <c r="AO37" i="4"/>
  <c r="AN37" i="4" s="1"/>
  <c r="AO36" i="4"/>
  <c r="AN36" i="4"/>
  <c r="AN40" i="4" s="1"/>
  <c r="AO35" i="4"/>
  <c r="AO34" i="4"/>
  <c r="AO40" i="4" s="1"/>
  <c r="AG40" i="4"/>
  <c r="AF38" i="4"/>
  <c r="AG37" i="4"/>
  <c r="AF37" i="4" s="1"/>
  <c r="AF40" i="4" s="1"/>
  <c r="AG36" i="4"/>
  <c r="AF36" i="4"/>
  <c r="AG35" i="4"/>
  <c r="AG34" i="4"/>
  <c r="X38" i="4"/>
  <c r="Y37" i="4"/>
  <c r="X37" i="4"/>
  <c r="Y36" i="4"/>
  <c r="X36" i="4" s="1"/>
  <c r="X40" i="4" s="1"/>
  <c r="Y35" i="4"/>
  <c r="Y34" i="4"/>
  <c r="P38" i="4"/>
  <c r="Q37" i="4"/>
  <c r="P37" i="4" s="1"/>
  <c r="Q36" i="4"/>
  <c r="P36" i="4"/>
  <c r="P40" i="4" s="1"/>
  <c r="Q35" i="4"/>
  <c r="Q34" i="4"/>
  <c r="Q40" i="4" s="1"/>
  <c r="H38" i="4"/>
  <c r="I37" i="4"/>
  <c r="H37" i="4"/>
  <c r="I36" i="4"/>
  <c r="H36" i="4"/>
  <c r="H40" i="4" s="1"/>
  <c r="I35" i="4"/>
  <c r="I34" i="4"/>
  <c r="I40" i="4" s="1"/>
  <c r="AN38" i="11"/>
  <c r="AO37" i="11"/>
  <c r="AN37" i="11"/>
  <c r="AO36" i="11"/>
  <c r="AN36" i="11"/>
  <c r="AN40" i="11" s="1"/>
  <c r="AO35" i="11"/>
  <c r="AO34" i="11"/>
  <c r="AO40" i="11" s="1"/>
  <c r="AG40" i="11"/>
  <c r="AF38" i="11"/>
  <c r="AG37" i="11"/>
  <c r="AF37" i="11" s="1"/>
  <c r="AF40" i="11" s="1"/>
  <c r="AG36" i="11"/>
  <c r="AF36" i="11"/>
  <c r="AG35" i="11"/>
  <c r="AG34" i="11"/>
  <c r="X38" i="11"/>
  <c r="Y37" i="11"/>
  <c r="X37" i="11"/>
  <c r="Y36" i="11"/>
  <c r="X36" i="11" s="1"/>
  <c r="X40" i="11" s="1"/>
  <c r="Y35" i="11"/>
  <c r="Y34" i="11"/>
  <c r="P38" i="11"/>
  <c r="Q37" i="11"/>
  <c r="P37" i="11" s="1"/>
  <c r="Q36" i="11"/>
  <c r="P36" i="11" s="1"/>
  <c r="P40" i="11" s="1"/>
  <c r="Q35" i="11"/>
  <c r="Q34" i="11"/>
  <c r="Q40" i="11" s="1"/>
  <c r="H38" i="11"/>
  <c r="I37" i="11"/>
  <c r="H37" i="11"/>
  <c r="I36" i="11"/>
  <c r="H36" i="11"/>
  <c r="H40" i="11" s="1"/>
  <c r="I35" i="11"/>
  <c r="I34" i="11"/>
  <c r="I40" i="11" s="1"/>
  <c r="X38" i="13"/>
  <c r="Y37" i="13"/>
  <c r="X37" i="13" s="1"/>
  <c r="Y36" i="13"/>
  <c r="X36" i="13" s="1"/>
  <c r="X40" i="13" s="1"/>
  <c r="Y35" i="13"/>
  <c r="Y34" i="13"/>
  <c r="Y40" i="13" s="1"/>
  <c r="P38" i="13"/>
  <c r="Q37" i="13"/>
  <c r="P37" i="13"/>
  <c r="Q36" i="13"/>
  <c r="P36" i="13" s="1"/>
  <c r="P40" i="13" s="1"/>
  <c r="Q35" i="13"/>
  <c r="Q34" i="13"/>
  <c r="Q40" i="13" s="1"/>
  <c r="Q40" i="14" l="1"/>
  <c r="Y40" i="5"/>
  <c r="Y40" i="4"/>
  <c r="Y40" i="11"/>
  <c r="N8" i="14"/>
  <c r="AN6" i="5"/>
  <c r="AK6" i="5"/>
  <c r="AN5" i="5"/>
  <c r="AK5" i="5"/>
  <c r="AN6" i="4"/>
  <c r="AK6" i="4"/>
  <c r="AN5" i="4"/>
  <c r="AK5" i="4"/>
  <c r="AN6" i="11"/>
  <c r="AK6" i="11"/>
  <c r="H6" i="14"/>
  <c r="E6" i="14"/>
  <c r="H5" i="14"/>
  <c r="E5" i="14"/>
  <c r="H6" i="5"/>
  <c r="E6" i="5"/>
  <c r="H5" i="5"/>
  <c r="E5" i="5"/>
  <c r="H6" i="4"/>
  <c r="E6" i="4"/>
  <c r="H5" i="4"/>
  <c r="E5" i="4"/>
  <c r="H6" i="11"/>
  <c r="E6" i="11"/>
  <c r="P29" i="13"/>
  <c r="P28" i="13"/>
  <c r="P27" i="13"/>
  <c r="X18" i="14"/>
  <c r="X17" i="14"/>
  <c r="V17" i="14"/>
  <c r="X17" i="13"/>
  <c r="V17" i="13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5" i="15"/>
  <c r="N4" i="15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8" i="10"/>
  <c r="N7" i="10"/>
  <c r="N4" i="10"/>
  <c r="N3" i="10"/>
  <c r="W16" i="14" l="1"/>
  <c r="O12" i="14"/>
  <c r="N18" i="14"/>
  <c r="P18" i="14"/>
  <c r="H17" i="14"/>
  <c r="AN11" i="5"/>
  <c r="AM11" i="5"/>
  <c r="AE18" i="5"/>
  <c r="AE17" i="5"/>
  <c r="AF17" i="5"/>
  <c r="AF18" i="5"/>
  <c r="V15" i="5"/>
  <c r="V10" i="5"/>
  <c r="V8" i="5"/>
  <c r="X10" i="5"/>
  <c r="AM11" i="4"/>
  <c r="AN11" i="4"/>
  <c r="AE19" i="4"/>
  <c r="AC18" i="4"/>
  <c r="AF18" i="4"/>
  <c r="AF19" i="4"/>
  <c r="U25" i="4"/>
  <c r="W29" i="4"/>
  <c r="U14" i="4"/>
  <c r="O11" i="4"/>
  <c r="G27" i="4"/>
  <c r="H27" i="4"/>
  <c r="H11" i="4"/>
  <c r="AN9" i="11"/>
  <c r="AN10" i="11"/>
  <c r="AN11" i="11"/>
  <c r="AM11" i="11"/>
  <c r="V14" i="11"/>
  <c r="U12" i="11"/>
  <c r="V11" i="11"/>
  <c r="V10" i="11"/>
  <c r="W9" i="11"/>
  <c r="W8" i="11"/>
  <c r="W13" i="11"/>
  <c r="H17" i="11"/>
  <c r="G17" i="11"/>
  <c r="H11" i="11"/>
  <c r="U10" i="13" l="1"/>
  <c r="V16" i="13"/>
  <c r="W15" i="13"/>
  <c r="X16" i="14"/>
  <c r="X5" i="14"/>
  <c r="U5" i="14"/>
  <c r="H30" i="14" l="1"/>
  <c r="F30" i="14"/>
  <c r="H29" i="14"/>
  <c r="H28" i="14"/>
  <c r="F28" i="14"/>
  <c r="P17" i="5" l="1"/>
  <c r="N17" i="5"/>
  <c r="X29" i="4" l="1"/>
  <c r="X14" i="4"/>
  <c r="P11" i="4" l="1"/>
  <c r="X14" i="11" l="1"/>
  <c r="E11" i="11" l="1"/>
  <c r="H10" i="11"/>
  <c r="G10" i="11"/>
  <c r="N25" i="13"/>
  <c r="P25" i="13"/>
  <c r="P11" i="13"/>
  <c r="X16" i="13"/>
  <c r="H27" i="14" l="1"/>
  <c r="G27" i="14"/>
  <c r="H26" i="14"/>
  <c r="G26" i="14"/>
  <c r="H25" i="14"/>
  <c r="G25" i="14"/>
  <c r="P26" i="14"/>
  <c r="N26" i="14"/>
  <c r="P25" i="14"/>
  <c r="O25" i="14"/>
  <c r="P17" i="14"/>
  <c r="O17" i="14"/>
  <c r="P16" i="14"/>
  <c r="M16" i="14"/>
  <c r="P15" i="14"/>
  <c r="N15" i="14"/>
  <c r="N16" i="4" l="1"/>
  <c r="U5" i="13"/>
  <c r="U5" i="4"/>
  <c r="U14" i="14"/>
  <c r="X14" i="14"/>
  <c r="V15" i="14"/>
  <c r="X15" i="14"/>
  <c r="X13" i="14"/>
  <c r="W13" i="14"/>
  <c r="W12" i="14"/>
  <c r="X12" i="14"/>
  <c r="X11" i="14"/>
  <c r="W11" i="14"/>
  <c r="F15" i="14"/>
  <c r="AM10" i="5"/>
  <c r="AL8" i="5"/>
  <c r="AK26" i="5"/>
  <c r="AM15" i="5"/>
  <c r="AN15" i="5"/>
  <c r="AL16" i="5"/>
  <c r="AN16" i="5"/>
  <c r="AM17" i="5"/>
  <c r="AN17" i="5"/>
  <c r="AM18" i="5"/>
  <c r="AN18" i="5"/>
  <c r="AF10" i="5"/>
  <c r="U15" i="5"/>
  <c r="X15" i="5"/>
  <c r="V14" i="5"/>
  <c r="X14" i="5"/>
  <c r="X13" i="5" l="1"/>
  <c r="W13" i="5"/>
  <c r="X12" i="5"/>
  <c r="W12" i="5"/>
  <c r="N29" i="5"/>
  <c r="N8" i="5"/>
  <c r="O10" i="14"/>
  <c r="O9" i="14"/>
  <c r="G26" i="5"/>
  <c r="H16" i="5"/>
  <c r="G16" i="5"/>
  <c r="H15" i="5"/>
  <c r="F15" i="5"/>
  <c r="AL26" i="4"/>
  <c r="AK25" i="4"/>
  <c r="AN26" i="4"/>
  <c r="AN25" i="4"/>
  <c r="P30" i="5"/>
  <c r="O30" i="5"/>
  <c r="P29" i="5"/>
  <c r="P28" i="5"/>
  <c r="P27" i="5"/>
  <c r="O27" i="5"/>
  <c r="P26" i="5"/>
  <c r="M26" i="5"/>
  <c r="P25" i="5"/>
  <c r="M25" i="5"/>
  <c r="AM10" i="4"/>
  <c r="AN10" i="4"/>
  <c r="AN9" i="4"/>
  <c r="AN8" i="4"/>
  <c r="AL8" i="4"/>
  <c r="AD8" i="4"/>
  <c r="AD17" i="4"/>
  <c r="AC16" i="4"/>
  <c r="X16" i="4"/>
  <c r="X17" i="4"/>
  <c r="X13" i="4"/>
  <c r="W13" i="4"/>
  <c r="W12" i="4"/>
  <c r="X12" i="4"/>
  <c r="V27" i="4"/>
  <c r="X28" i="4"/>
  <c r="X27" i="4"/>
  <c r="W28" i="4"/>
  <c r="W26" i="4"/>
  <c r="P16" i="4"/>
  <c r="P15" i="4"/>
  <c r="O15" i="4"/>
  <c r="E15" i="4"/>
  <c r="H16" i="4"/>
  <c r="F16" i="4"/>
  <c r="H15" i="4"/>
  <c r="E11" i="4"/>
  <c r="G9" i="4"/>
  <c r="AK25" i="11"/>
  <c r="AK9" i="11"/>
  <c r="AM10" i="11"/>
  <c r="AN5" i="11"/>
  <c r="AK5" i="11"/>
  <c r="H5" i="11"/>
  <c r="E5" i="11"/>
  <c r="AD8" i="11"/>
  <c r="AF27" i="11"/>
  <c r="AF18" i="11"/>
  <c r="AE18" i="11"/>
  <c r="AC27" i="11"/>
  <c r="AF26" i="11"/>
  <c r="AD26" i="11"/>
  <c r="AF25" i="11"/>
  <c r="AE25" i="11"/>
  <c r="AF9" i="11"/>
  <c r="P12" i="11"/>
  <c r="O12" i="11"/>
  <c r="P11" i="11"/>
  <c r="O11" i="11"/>
  <c r="P10" i="11"/>
  <c r="O10" i="11"/>
  <c r="P9" i="11"/>
  <c r="P8" i="11"/>
  <c r="N8" i="11"/>
  <c r="W10" i="11"/>
  <c r="W26" i="11"/>
  <c r="X13" i="11"/>
  <c r="X27" i="11"/>
  <c r="X26" i="11"/>
  <c r="X25" i="11"/>
  <c r="V25" i="11"/>
  <c r="V15" i="11"/>
  <c r="X15" i="11"/>
  <c r="O26" i="11"/>
  <c r="N25" i="11"/>
  <c r="AN18" i="4"/>
  <c r="AM18" i="4"/>
  <c r="AN17" i="4"/>
  <c r="AN16" i="4"/>
  <c r="AL16" i="4"/>
  <c r="AN15" i="4"/>
  <c r="AM15" i="4"/>
  <c r="P19" i="11"/>
  <c r="O19" i="11"/>
  <c r="P18" i="11"/>
  <c r="P17" i="11"/>
  <c r="N17" i="11"/>
  <c r="P16" i="11"/>
  <c r="O16" i="11"/>
  <c r="P15" i="11"/>
  <c r="M15" i="11"/>
  <c r="F26" i="11"/>
  <c r="E15" i="11"/>
  <c r="G9" i="11"/>
  <c r="V12" i="13"/>
  <c r="O26" i="13"/>
  <c r="O16" i="13"/>
  <c r="N15" i="13"/>
  <c r="P16" i="13"/>
  <c r="P15" i="13"/>
  <c r="X10" i="14"/>
  <c r="W10" i="14"/>
  <c r="X9" i="14"/>
  <c r="X8" i="14"/>
  <c r="V8" i="14"/>
  <c r="AF6" i="11" l="1"/>
  <c r="AC6" i="11"/>
  <c r="AF5" i="11"/>
  <c r="AC5" i="11"/>
  <c r="AF6" i="4"/>
  <c r="AC6" i="4"/>
  <c r="AF5" i="4"/>
  <c r="AC5" i="4"/>
  <c r="AF6" i="5"/>
  <c r="AC6" i="5"/>
  <c r="AF5" i="5"/>
  <c r="AC5" i="5"/>
  <c r="P6" i="14"/>
  <c r="M6" i="14"/>
  <c r="P5" i="14"/>
  <c r="M5" i="14"/>
  <c r="P6" i="5"/>
  <c r="M6" i="5"/>
  <c r="P5" i="5"/>
  <c r="M5" i="5"/>
  <c r="P6" i="4"/>
  <c r="M6" i="4"/>
  <c r="P5" i="4"/>
  <c r="M5" i="4"/>
  <c r="P6" i="11"/>
  <c r="M6" i="11"/>
  <c r="P5" i="11"/>
  <c r="M5" i="11"/>
  <c r="P6" i="13"/>
  <c r="M6" i="13"/>
  <c r="P5" i="13"/>
  <c r="M5" i="13"/>
  <c r="H16" i="14" l="1"/>
  <c r="H15" i="14"/>
  <c r="AF9" i="5" l="1"/>
  <c r="AE9" i="5"/>
  <c r="AF8" i="4"/>
  <c r="AF15" i="4"/>
  <c r="AE15" i="4"/>
  <c r="P27" i="4"/>
  <c r="O27" i="4"/>
  <c r="P26" i="4"/>
  <c r="O26" i="4"/>
  <c r="P25" i="4"/>
  <c r="N25" i="4"/>
  <c r="H26" i="11" l="1"/>
  <c r="H9" i="11"/>
  <c r="H8" i="11"/>
  <c r="F8" i="11"/>
  <c r="H12" i="14" l="1"/>
  <c r="G12" i="14"/>
  <c r="H11" i="14"/>
  <c r="G11" i="14"/>
  <c r="H10" i="14"/>
  <c r="G10" i="14"/>
  <c r="H9" i="14"/>
  <c r="H8" i="14"/>
  <c r="F8" i="14"/>
  <c r="AN10" i="5"/>
  <c r="AN9" i="5"/>
  <c r="AN8" i="5"/>
  <c r="AF16" i="5"/>
  <c r="AD16" i="5"/>
  <c r="AF15" i="5"/>
  <c r="AE15" i="5"/>
  <c r="AF8" i="5"/>
  <c r="AD8" i="5"/>
  <c r="X11" i="5"/>
  <c r="W11" i="5"/>
  <c r="X9" i="5"/>
  <c r="W9" i="5"/>
  <c r="X8" i="5"/>
  <c r="X5" i="5"/>
  <c r="U5" i="5"/>
  <c r="X5" i="4"/>
  <c r="P16" i="5"/>
  <c r="M16" i="5"/>
  <c r="P15" i="5"/>
  <c r="O15" i="5"/>
  <c r="O10" i="5"/>
  <c r="AF26" i="4"/>
  <c r="AD26" i="4"/>
  <c r="AF25" i="4"/>
  <c r="AE25" i="4"/>
  <c r="AF17" i="4"/>
  <c r="AF16" i="4"/>
  <c r="X26" i="4" l="1"/>
  <c r="X25" i="4"/>
  <c r="X15" i="4"/>
  <c r="V15" i="4"/>
  <c r="X11" i="4"/>
  <c r="V11" i="4"/>
  <c r="X10" i="4"/>
  <c r="X9" i="4"/>
  <c r="W9" i="4"/>
  <c r="X8" i="4"/>
  <c r="U8" i="4"/>
  <c r="H10" i="4"/>
  <c r="H9" i="4"/>
  <c r="H8" i="4"/>
  <c r="F8" i="4"/>
  <c r="AN25" i="11"/>
  <c r="AN18" i="11" l="1"/>
  <c r="AM18" i="11"/>
  <c r="AN17" i="11"/>
  <c r="AM17" i="11"/>
  <c r="AN16" i="11"/>
  <c r="AL16" i="11"/>
  <c r="AN15" i="11"/>
  <c r="AM15" i="11"/>
  <c r="AN8" i="11"/>
  <c r="AL8" i="11"/>
  <c r="AF8" i="11"/>
  <c r="X5" i="11"/>
  <c r="U5" i="11"/>
  <c r="X12" i="11"/>
  <c r="X11" i="11"/>
  <c r="X10" i="11"/>
  <c r="X9" i="11"/>
  <c r="X8" i="11"/>
  <c r="P26" i="11" l="1"/>
  <c r="P25" i="11"/>
  <c r="H25" i="11"/>
  <c r="G25" i="11"/>
  <c r="H16" i="11"/>
  <c r="F16" i="11"/>
  <c r="H15" i="11"/>
  <c r="X15" i="13"/>
  <c r="V15" i="13"/>
  <c r="X14" i="13"/>
  <c r="V14" i="13"/>
  <c r="X13" i="13"/>
  <c r="W13" i="13"/>
  <c r="X12" i="13"/>
  <c r="X11" i="13"/>
  <c r="W11" i="13"/>
  <c r="X10" i="13"/>
  <c r="X9" i="13"/>
  <c r="W9" i="13"/>
  <c r="X8" i="13"/>
  <c r="V8" i="13"/>
  <c r="P26" i="13" l="1"/>
  <c r="P10" i="13" l="1"/>
  <c r="O10" i="13"/>
  <c r="P9" i="13"/>
  <c r="O9" i="13"/>
  <c r="P8" i="13"/>
  <c r="N8" i="13"/>
  <c r="P21" i="13" l="1"/>
  <c r="O21" i="13"/>
  <c r="X5" i="13" l="1"/>
  <c r="P21" i="14" l="1"/>
  <c r="O21" i="14"/>
  <c r="H21" i="14"/>
  <c r="G21" i="14"/>
  <c r="AI3" i="14"/>
  <c r="AA3" i="14"/>
  <c r="S3" i="14"/>
  <c r="K3" i="14"/>
  <c r="H27" i="5" l="1"/>
  <c r="H26" i="4"/>
  <c r="F26" i="4"/>
  <c r="H25" i="4"/>
  <c r="G25" i="4"/>
  <c r="P10" i="4" l="1"/>
  <c r="P9" i="4"/>
  <c r="N9" i="4"/>
  <c r="P8" i="4"/>
  <c r="O8" i="4"/>
  <c r="H21" i="11" l="1"/>
  <c r="G21" i="11"/>
  <c r="AN26" i="5" l="1"/>
  <c r="AN25" i="5"/>
  <c r="AK25" i="5"/>
  <c r="AF26" i="5" l="1"/>
  <c r="AD26" i="5"/>
  <c r="AF25" i="5"/>
  <c r="AE25" i="5"/>
  <c r="F11" i="5"/>
  <c r="H11" i="5"/>
  <c r="H10" i="5"/>
  <c r="H9" i="5"/>
  <c r="G9" i="5"/>
  <c r="H8" i="5"/>
  <c r="F8" i="5"/>
  <c r="AF17" i="11" l="1"/>
  <c r="AE17" i="11"/>
  <c r="AF16" i="11"/>
  <c r="AD16" i="11"/>
  <c r="AF15" i="11"/>
  <c r="AE15" i="11"/>
  <c r="H26" i="5" l="1"/>
  <c r="H25" i="5"/>
  <c r="F25" i="5"/>
  <c r="P21" i="4" l="1"/>
  <c r="O21" i="4"/>
  <c r="H21" i="4"/>
  <c r="G21" i="4"/>
  <c r="AF21" i="11" l="1"/>
  <c r="AE21" i="11"/>
  <c r="AF21" i="4"/>
  <c r="AE21" i="4"/>
  <c r="AF21" i="5"/>
  <c r="AE21" i="5"/>
  <c r="P21" i="5"/>
  <c r="O21" i="5"/>
  <c r="P21" i="11"/>
  <c r="O21" i="11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<sst xmlns="http://schemas.openxmlformats.org/spreadsheetml/2006/main" count="1566" uniqueCount="571">
  <si>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</si>
  <si>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</si>
  <si>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</si>
  <si>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</si>
  <si>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</si>
  <si>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</si>
  <si>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</si>
  <si>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</si>
  <si>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</si>
  <si>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</si>
  <si>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</si>
  <si>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</si>
  <si>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</si>
  <si>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</si>
  <si>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</si>
  <si>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</si>
  <si>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</si>
  <si>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</si>
  <si>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</si>
  <si>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</si>
  <si>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</si>
  <si>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</si>
  <si>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</si>
  <si>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</si>
  <si>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</si>
  <si>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</si>
  <si>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</si>
  <si>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</si>
  <si>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</si>
  <si>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</si>
  <si>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</si>
  <si>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</si>
  <si>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</si>
  <si>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</si>
  <si>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</si>
  <si>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</si>
  <si>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</si>
  <si>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</si>
  <si>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</si>
  <si>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</si>
  <si>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</si>
  <si>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</si>
  <si>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</si>
  <si>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</si>
  <si>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</si>
  <si>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</si>
  <si>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</si>
  <si>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</si>
  <si>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</si>
  <si>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</si>
  <si>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</si>
  <si>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</si>
  <si>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</si>
  <si>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</si>
  <si>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</si>
  <si>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</si>
  <si>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</si>
  <si>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</si>
  <si>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</si>
  <si>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</si>
  <si>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</si>
  <si>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</si>
  <si>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</si>
  <si>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</si>
  <si>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</si>
  <si>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</si>
  <si>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</si>
  <si>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</si>
  <si>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</si>
  <si>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</si>
  <si>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</si>
  <si>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</si>
  <si>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</si>
  <si>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(煮)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</si>
  <si>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</si>
  <si>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</si>
  <si>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</si>
  <si>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</si>
  <si>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</si>
  <si>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</si>
  <si>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</si>
  <si>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</si>
  <si>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</si>
  <si>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</si>
  <si>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</si>
  <si>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</si>
  <si>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</si>
  <si>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</si>
  <si>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</si>
  <si>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</si>
  <si>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</si>
  <si>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</si>
  <si>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</si>
  <si>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</si>
  <si>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</si>
  <si>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</si>
  <si>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</si>
  <si>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</si>
  <si>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</si>
  <si>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</si>
  <si>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</si>
  <si>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</si>
  <si>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</si>
  <si>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</si>
  <si>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</si>
  <si>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</si>
  <si>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</si>
  <si>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</si>
  <si>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</si>
  <si>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</si>
  <si>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</si>
  <si>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</si>
  <si>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</si>
  <si>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>雞</t>
  </si>
  <si>
    <t>米</t>
  </si>
  <si>
    <t>3.紅蘿蔔</t>
    <phoneticPr fontId="20" type="noConversion"/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</si>
  <si>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</si>
  <si>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</si>
  <si>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</si>
  <si>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</si>
  <si>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</si>
  <si>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</si>
  <si>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</si>
  <si>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</si>
  <si>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</si>
  <si>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</si>
  <si>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(煮)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</si>
  <si>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</si>
  <si>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</si>
  <si>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</si>
  <si>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</si>
  <si>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</si>
  <si>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</si>
  <si>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</si>
  <si>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酸辣湯</t>
    <phoneticPr fontId="20" type="noConversion"/>
  </si>
  <si>
    <t>竹筍龍骨湯</t>
    <phoneticPr fontId="20" type="noConversion"/>
  </si>
  <si>
    <t>麵條</t>
    <phoneticPr fontId="20" type="noConversion"/>
  </si>
  <si>
    <t>(炒)</t>
    <phoneticPr fontId="20" type="noConversion"/>
  </si>
  <si>
    <t>湯</t>
    <phoneticPr fontId="20" type="noConversion"/>
  </si>
  <si>
    <t>雞</t>
    <phoneticPr fontId="20" type="noConversion"/>
  </si>
  <si>
    <t>(煮)</t>
    <phoneticPr fontId="20" type="noConversion"/>
  </si>
  <si>
    <t>1.豆腐</t>
    <phoneticPr fontId="20" type="noConversion"/>
  </si>
  <si>
    <t>豆</t>
    <phoneticPr fontId="20" type="noConversion"/>
  </si>
  <si>
    <t>腐</t>
    <phoneticPr fontId="20" type="noConversion"/>
  </si>
  <si>
    <t>黃瓜龍骨湯</t>
    <phoneticPr fontId="20" type="noConversion"/>
  </si>
  <si>
    <t>京醬排骨</t>
    <phoneticPr fontId="20" type="noConversion"/>
  </si>
  <si>
    <t>(炒)</t>
    <phoneticPr fontId="20" type="noConversion"/>
  </si>
  <si>
    <t>2.肉絲</t>
    <phoneticPr fontId="20" type="noConversion"/>
  </si>
  <si>
    <t>絲</t>
    <phoneticPr fontId="20" type="noConversion"/>
  </si>
  <si>
    <t>香</t>
    <phoneticPr fontId="20" type="noConversion"/>
  </si>
  <si>
    <t>筍</t>
    <phoneticPr fontId="20" type="noConversion"/>
  </si>
  <si>
    <t>竹</t>
    <phoneticPr fontId="20" type="noConversion"/>
  </si>
  <si>
    <t>骨</t>
    <phoneticPr fontId="20" type="noConversion"/>
  </si>
  <si>
    <t>麵</t>
    <phoneticPr fontId="20" type="noConversion"/>
  </si>
  <si>
    <t>條</t>
    <phoneticPr fontId="20" type="noConversion"/>
  </si>
  <si>
    <t>肉</t>
    <phoneticPr fontId="20" type="noConversion"/>
  </si>
  <si>
    <t>薑片</t>
    <phoneticPr fontId="20" type="noConversion"/>
  </si>
  <si>
    <t>杏鮑菇</t>
    <phoneticPr fontId="20" type="noConversion"/>
  </si>
  <si>
    <t>1.肉丁</t>
    <phoneticPr fontId="20" type="noConversion"/>
  </si>
  <si>
    <t>(燒)</t>
    <phoneticPr fontId="20" type="noConversion"/>
  </si>
  <si>
    <t>蘿</t>
    <phoneticPr fontId="20" type="noConversion"/>
  </si>
  <si>
    <t>蔔</t>
    <phoneticPr fontId="20" type="noConversion"/>
  </si>
  <si>
    <t>雞塊</t>
    <phoneticPr fontId="20" type="noConversion"/>
  </si>
  <si>
    <t>滷包</t>
    <phoneticPr fontId="20" type="noConversion"/>
  </si>
  <si>
    <t>京</t>
  </si>
  <si>
    <t>醬</t>
  </si>
  <si>
    <r>
      <t>2</t>
    </r>
    <r>
      <rPr>
        <b/>
        <sz val="10"/>
        <rFont val="Times New Roman"/>
        <family val="1"/>
      </rPr>
      <t>.</t>
    </r>
    <r>
      <rPr>
        <b/>
        <sz val="10"/>
        <rFont val="新細明體"/>
        <family val="1"/>
        <charset val="136"/>
      </rPr>
      <t>洋蔥</t>
    </r>
  </si>
  <si>
    <t>3.甜麵醬</t>
    <phoneticPr fontId="20" type="noConversion"/>
  </si>
  <si>
    <t>排</t>
    <phoneticPr fontId="20" type="noConversion"/>
  </si>
  <si>
    <t>4.排骨</t>
    <phoneticPr fontId="20" type="noConversion"/>
  </si>
  <si>
    <t>2.青菜</t>
    <phoneticPr fontId="20" type="noConversion"/>
  </si>
  <si>
    <t>1.冬粉</t>
  </si>
  <si>
    <t>3.絞肉</t>
  </si>
  <si>
    <t>4.油蔥酥</t>
  </si>
  <si>
    <t>5.紅蘿蔔</t>
    <phoneticPr fontId="20" type="noConversion"/>
  </si>
  <si>
    <t>1.竹筍</t>
    <phoneticPr fontId="20" type="noConversion"/>
  </si>
  <si>
    <t>黃</t>
    <phoneticPr fontId="20" type="noConversion"/>
  </si>
  <si>
    <t>瓜</t>
    <phoneticPr fontId="20" type="noConversion"/>
  </si>
  <si>
    <t>1.黃瓜</t>
    <phoneticPr fontId="20" type="noConversion"/>
  </si>
  <si>
    <t>綠</t>
    <phoneticPr fontId="20" type="noConversion"/>
  </si>
  <si>
    <t>1.綠豆</t>
    <phoneticPr fontId="20" type="noConversion"/>
  </si>
  <si>
    <t>豆</t>
    <phoneticPr fontId="20" type="noConversion"/>
  </si>
  <si>
    <t>照</t>
    <phoneticPr fontId="20" type="noConversion"/>
  </si>
  <si>
    <t>1.洋蔥</t>
    <phoneticPr fontId="20" type="noConversion"/>
  </si>
  <si>
    <t>燒</t>
    <phoneticPr fontId="20" type="noConversion"/>
  </si>
  <si>
    <t>2.雞丁</t>
    <phoneticPr fontId="20" type="noConversion"/>
  </si>
  <si>
    <t>雞</t>
    <phoneticPr fontId="20" type="noConversion"/>
  </si>
  <si>
    <t>3.照燒醬</t>
    <phoneticPr fontId="20" type="noConversion"/>
  </si>
  <si>
    <t>丁</t>
    <phoneticPr fontId="20" type="noConversion"/>
  </si>
  <si>
    <t>(燒)</t>
    <phoneticPr fontId="20" type="noConversion"/>
  </si>
  <si>
    <t>彩繪三絲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</si>
  <si>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</si>
  <si>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</si>
  <si>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</si>
  <si>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味</t>
    <phoneticPr fontId="20" type="noConversion"/>
  </si>
  <si>
    <t>噌</t>
    <phoneticPr fontId="20" type="noConversion"/>
  </si>
  <si>
    <t>3.味噌</t>
    <phoneticPr fontId="20" type="noConversion"/>
  </si>
  <si>
    <t>清明連假</t>
    <phoneticPr fontId="20" type="noConversion"/>
  </si>
  <si>
    <t>白米飯</t>
    <phoneticPr fontId="20" type="noConversion"/>
  </si>
  <si>
    <t>白米飯</t>
    <phoneticPr fontId="20" type="noConversion"/>
  </si>
  <si>
    <t>絲瓜冬粉</t>
    <phoneticPr fontId="20" type="noConversion"/>
  </si>
  <si>
    <t>照燒雞</t>
    <phoneticPr fontId="20" type="noConversion"/>
  </si>
  <si>
    <t>什錦肉絲炒飯</t>
    <phoneticPr fontId="20" type="noConversion"/>
  </si>
  <si>
    <t>綠豆薏仁湯</t>
    <phoneticPr fontId="20" type="noConversion"/>
  </si>
  <si>
    <t>鹽酥魚丁</t>
    <phoneticPr fontId="20" type="noConversion"/>
  </si>
  <si>
    <t>味噌豆腐湯</t>
    <phoneticPr fontId="20" type="noConversion"/>
  </si>
  <si>
    <t>宮保雞丁</t>
    <phoneticPr fontId="20" type="noConversion"/>
  </si>
  <si>
    <t>豆薯炒蛋</t>
    <phoneticPr fontId="20" type="noConversion"/>
  </si>
  <si>
    <t>冬瓜肉末</t>
    <phoneticPr fontId="20" type="noConversion"/>
  </si>
  <si>
    <t>銀</t>
    <phoneticPr fontId="20" type="noConversion"/>
  </si>
  <si>
    <t>紅蘿蔔</t>
    <phoneticPr fontId="20" type="noConversion"/>
  </si>
  <si>
    <t>燒</t>
    <phoneticPr fontId="20" type="noConversion"/>
  </si>
  <si>
    <t>肉</t>
    <phoneticPr fontId="20" type="noConversion"/>
  </si>
  <si>
    <t>絲</t>
    <phoneticPr fontId="20" type="noConversion"/>
  </si>
  <si>
    <t>(炒)</t>
    <phoneticPr fontId="20" type="noConversion"/>
  </si>
  <si>
    <t>冬</t>
    <phoneticPr fontId="20" type="noConversion"/>
  </si>
  <si>
    <t>1.冬瓜</t>
    <phoneticPr fontId="20" type="noConversion"/>
  </si>
  <si>
    <t>瓜</t>
    <phoneticPr fontId="20" type="noConversion"/>
  </si>
  <si>
    <t>宮</t>
  </si>
  <si>
    <t>雞肉</t>
    <phoneticPr fontId="20" type="noConversion"/>
  </si>
  <si>
    <t>保</t>
  </si>
  <si>
    <t>洋蔥</t>
    <phoneticPr fontId="20" type="noConversion"/>
  </si>
  <si>
    <t>杏鮑菇</t>
    <phoneticPr fontId="20" type="noConversion"/>
  </si>
  <si>
    <t>丁</t>
  </si>
  <si>
    <t>(煮)</t>
    <phoneticPr fontId="20" type="noConversion"/>
  </si>
  <si>
    <t>海</t>
    <phoneticPr fontId="20" type="noConversion"/>
  </si>
  <si>
    <t>炒</t>
    <phoneticPr fontId="20" type="noConversion"/>
  </si>
  <si>
    <t>玉</t>
    <phoneticPr fontId="20" type="noConversion"/>
  </si>
  <si>
    <t>1.玉米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</si>
  <si>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</si>
  <si>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</si>
  <si>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</si>
  <si>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豬</t>
    <phoneticPr fontId="20" type="noConversion"/>
  </si>
  <si>
    <t>料</t>
    <phoneticPr fontId="20" type="noConversion"/>
  </si>
  <si>
    <t>排骨</t>
    <phoneticPr fontId="20" type="noConversion"/>
  </si>
  <si>
    <t>無</t>
    <phoneticPr fontId="20" type="noConversion"/>
  </si>
  <si>
    <t>菇</t>
    <phoneticPr fontId="20" type="noConversion"/>
  </si>
  <si>
    <t>3.油蔥酥</t>
    <phoneticPr fontId="20" type="noConversion"/>
  </si>
  <si>
    <t>燥</t>
    <phoneticPr fontId="20" type="noConversion"/>
  </si>
  <si>
    <t>蛋</t>
  </si>
  <si>
    <t>豆</t>
    <phoneticPr fontId="20" type="noConversion"/>
  </si>
  <si>
    <t>薯</t>
    <phoneticPr fontId="20" type="noConversion"/>
  </si>
  <si>
    <t>1.豆薯</t>
    <phoneticPr fontId="20" type="noConversion"/>
  </si>
  <si>
    <t>1.蘿蔔</t>
    <phoneticPr fontId="20" type="noConversion"/>
  </si>
  <si>
    <t>丁</t>
    <phoneticPr fontId="20" type="noConversion"/>
  </si>
  <si>
    <t>1.豆芽菜</t>
    <phoneticPr fontId="20" type="noConversion"/>
  </si>
  <si>
    <t>芽</t>
    <phoneticPr fontId="20" type="noConversion"/>
  </si>
  <si>
    <t>芹</t>
    <phoneticPr fontId="20" type="noConversion"/>
  </si>
  <si>
    <t>4.芹菜</t>
    <phoneticPr fontId="20" type="noConversion"/>
  </si>
  <si>
    <t>2.海帶芽</t>
    <phoneticPr fontId="20" type="noConversion"/>
  </si>
  <si>
    <t>湯</t>
    <phoneticPr fontId="20" type="noConversion"/>
  </si>
  <si>
    <t>1.肉片</t>
    <phoneticPr fontId="20" type="noConversion"/>
  </si>
  <si>
    <t>2.蒜酥</t>
    <phoneticPr fontId="20" type="noConversion"/>
  </si>
  <si>
    <t>片</t>
  </si>
  <si>
    <t>4.洋蔥</t>
    <phoneticPr fontId="20" type="noConversion"/>
  </si>
  <si>
    <t>5.紅蘿蔔</t>
    <phoneticPr fontId="20" type="noConversion"/>
  </si>
  <si>
    <t>高麗菜或山東白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</si>
  <si>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</si>
  <si>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</si>
  <si>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</si>
  <si>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</si>
  <si>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蘑</t>
    <phoneticPr fontId="20" type="noConversion"/>
  </si>
  <si>
    <t>1.雞丁</t>
    <phoneticPr fontId="20" type="noConversion"/>
  </si>
  <si>
    <t>2.蘑菇醬</t>
    <phoneticPr fontId="20" type="noConversion"/>
  </si>
  <si>
    <t>3.蒜酥</t>
    <phoneticPr fontId="20" type="noConversion"/>
  </si>
  <si>
    <t>仔</t>
    <phoneticPr fontId="20" type="noConversion"/>
  </si>
  <si>
    <t>2脆瓜</t>
    <phoneticPr fontId="20" type="noConversion"/>
  </si>
  <si>
    <t>魚</t>
    <phoneticPr fontId="20" type="noConversion"/>
  </si>
  <si>
    <t>(炸)</t>
    <phoneticPr fontId="20" type="noConversion"/>
  </si>
  <si>
    <t>鹽</t>
    <phoneticPr fontId="20" type="noConversion"/>
  </si>
  <si>
    <t>酥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</si>
  <si>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</si>
  <si>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</si>
  <si>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</si>
  <si>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4.木耳</t>
    <phoneticPr fontId="20" type="noConversion"/>
  </si>
  <si>
    <t>粉</t>
    <phoneticPr fontId="20" type="noConversion"/>
  </si>
  <si>
    <t>蔬</t>
    <phoneticPr fontId="20" type="noConversion"/>
  </si>
  <si>
    <t>4.肉絲</t>
    <phoneticPr fontId="20" type="noConversion"/>
  </si>
  <si>
    <t>1.肉絲</t>
    <phoneticPr fontId="20" type="noConversion"/>
  </si>
  <si>
    <t>玉米粒</t>
    <phoneticPr fontId="20" type="noConversion"/>
  </si>
  <si>
    <t>茄</t>
    <phoneticPr fontId="20" type="noConversion"/>
  </si>
  <si>
    <t>絞肉</t>
    <phoneticPr fontId="20" type="noConversion"/>
  </si>
  <si>
    <t>醬</t>
    <phoneticPr fontId="20" type="noConversion"/>
  </si>
  <si>
    <t>黃瓜湯</t>
    <phoneticPr fontId="20" type="noConversion"/>
  </si>
  <si>
    <t>末</t>
    <phoneticPr fontId="20" type="noConversion"/>
  </si>
  <si>
    <t>2.絞肉</t>
    <phoneticPr fontId="20" type="noConversion"/>
  </si>
  <si>
    <t>龍</t>
    <phoneticPr fontId="20" type="noConversion"/>
  </si>
  <si>
    <t>骨</t>
    <phoneticPr fontId="20" type="noConversion"/>
  </si>
  <si>
    <t>2.豆芽菜</t>
    <phoneticPr fontId="20" type="noConversion"/>
  </si>
  <si>
    <t>三杯雞</t>
    <phoneticPr fontId="20" type="noConversion"/>
  </si>
  <si>
    <t>杯雞</t>
    <phoneticPr fontId="20" type="noConversion"/>
  </si>
  <si>
    <t>九層塔</t>
    <phoneticPr fontId="20" type="noConversion"/>
  </si>
  <si>
    <t>薑</t>
    <phoneticPr fontId="20" type="noConversion"/>
  </si>
  <si>
    <t>麻油</t>
    <phoneticPr fontId="20" type="noConversion"/>
  </si>
  <si>
    <t>(滷)</t>
    <phoneticPr fontId="20" type="noConversion"/>
  </si>
  <si>
    <t>1.絲瓜</t>
    <phoneticPr fontId="20" type="noConversion"/>
  </si>
  <si>
    <t>2.冬粉</t>
    <phoneticPr fontId="20" type="noConversion"/>
  </si>
  <si>
    <t>4.紅蘿蔔</t>
    <phoneticPr fontId="20" type="noConversion"/>
  </si>
  <si>
    <t>7.高麗菜</t>
    <phoneticPr fontId="20" type="noConversion"/>
  </si>
  <si>
    <t>炒</t>
  </si>
  <si>
    <t>竹筍湯</t>
    <phoneticPr fontId="20" type="noConversion"/>
  </si>
  <si>
    <t>魚</t>
    <phoneticPr fontId="20" type="noConversion"/>
  </si>
  <si>
    <t>丁</t>
    <phoneticPr fontId="20" type="noConversion"/>
  </si>
  <si>
    <t>魚丁</t>
    <phoneticPr fontId="20" type="noConversion"/>
  </si>
  <si>
    <t>薏</t>
    <phoneticPr fontId="20" type="noConversion"/>
  </si>
  <si>
    <t>仁</t>
    <phoneticPr fontId="20" type="noConversion"/>
  </si>
  <si>
    <t>2.薏仁</t>
    <phoneticPr fontId="20" type="noConversion"/>
  </si>
  <si>
    <t>脆炒白花菜</t>
    <phoneticPr fontId="20" type="noConversion"/>
  </si>
  <si>
    <t>柳</t>
    <phoneticPr fontId="20" type="noConversion"/>
  </si>
  <si>
    <t>芋</t>
    <phoneticPr fontId="20" type="noConversion"/>
  </si>
  <si>
    <t>2.紅蘿蔔</t>
    <phoneticPr fontId="20" type="noConversion"/>
  </si>
  <si>
    <t>高麗菜</t>
    <phoneticPr fontId="20" type="noConversion"/>
  </si>
  <si>
    <t>瓜仔素肉燥</t>
    <phoneticPr fontId="20" type="noConversion"/>
  </si>
  <si>
    <t>瓠瓜湯</t>
    <phoneticPr fontId="20" type="noConversion"/>
  </si>
  <si>
    <t>香滷雞塊</t>
    <phoneticPr fontId="20" type="noConversion"/>
  </si>
  <si>
    <t>玉米濃湯</t>
    <phoneticPr fontId="20" type="noConversion"/>
  </si>
  <si>
    <t>醬燒豆包</t>
    <phoneticPr fontId="20" type="noConversion"/>
  </si>
  <si>
    <t>肉絲</t>
    <phoneticPr fontId="20" type="noConversion"/>
  </si>
  <si>
    <t>金針菇</t>
    <phoneticPr fontId="20" type="noConversion"/>
  </si>
  <si>
    <t>高麗菜</t>
    <phoneticPr fontId="20" type="noConversion"/>
  </si>
  <si>
    <t>蔬菜(彩椒.豆芽菜.高麗菜…等)</t>
    <phoneticPr fontId="20" type="noConversion"/>
  </si>
  <si>
    <t>1.肉絲</t>
    <phoneticPr fontId="20" type="noConversion"/>
  </si>
  <si>
    <t>(煮)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</si>
  <si>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</si>
  <si>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</si>
  <si>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</si>
  <si>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</si>
  <si>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</si>
  <si>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</si>
  <si>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</si>
  <si>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</si>
  <si>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 xml:space="preserve">水果類(份)  </t>
    <phoneticPr fontId="20" type="noConversion"/>
  </si>
  <si>
    <t>TAP豆漿每人1份</t>
  </si>
  <si>
    <t>114年4月營養午餐</t>
    <phoneticPr fontId="20" type="noConversion"/>
  </si>
  <si>
    <t>滷大溪豆干</t>
    <phoneticPr fontId="20" type="noConversion"/>
  </si>
  <si>
    <t>4/11＜五＞</t>
    <phoneticPr fontId="20" type="noConversion"/>
  </si>
  <si>
    <t>4/8 ＜二＞</t>
    <phoneticPr fontId="20" type="noConversion"/>
  </si>
  <si>
    <t>4/7 ＜一＞</t>
    <phoneticPr fontId="20" type="noConversion"/>
  </si>
  <si>
    <t>4/4 ＜五＞</t>
    <phoneticPr fontId="20" type="noConversion"/>
  </si>
  <si>
    <t>4/3 ＜四＞</t>
    <phoneticPr fontId="20" type="noConversion"/>
  </si>
  <si>
    <t>4/2 ＜三＞</t>
    <phoneticPr fontId="20" type="noConversion"/>
  </si>
  <si>
    <t>4/1 ＜二＞</t>
    <phoneticPr fontId="20" type="noConversion"/>
  </si>
  <si>
    <t>4/10＜四＞</t>
    <phoneticPr fontId="20" type="noConversion"/>
  </si>
  <si>
    <t>4/9 ＜三＞</t>
    <phoneticPr fontId="20" type="noConversion"/>
  </si>
  <si>
    <t>4/14＜一＞</t>
    <phoneticPr fontId="20" type="noConversion"/>
  </si>
  <si>
    <t>4/15＜二＞</t>
    <phoneticPr fontId="20" type="noConversion"/>
  </si>
  <si>
    <t>4/16＜三＞</t>
    <phoneticPr fontId="20" type="noConversion"/>
  </si>
  <si>
    <t>4/17＜四＞</t>
    <phoneticPr fontId="20" type="noConversion"/>
  </si>
  <si>
    <t>4/18＜五＞</t>
    <phoneticPr fontId="20" type="noConversion"/>
  </si>
  <si>
    <t>4/21＜一＞</t>
    <phoneticPr fontId="20" type="noConversion"/>
  </si>
  <si>
    <t>4/22＜二＞</t>
    <phoneticPr fontId="20" type="noConversion"/>
  </si>
  <si>
    <t>4/23＜三＞</t>
    <phoneticPr fontId="20" type="noConversion"/>
  </si>
  <si>
    <t>4/24＜四＞</t>
    <phoneticPr fontId="20" type="noConversion"/>
  </si>
  <si>
    <t>4/25＜五＞</t>
    <phoneticPr fontId="20" type="noConversion"/>
  </si>
  <si>
    <t>4/28＜一＞</t>
    <phoneticPr fontId="20" type="noConversion"/>
  </si>
  <si>
    <t>4/29＜二＞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</si>
  <si>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</si>
  <si>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第8週學生午餐供應週期性食譜設計表</t>
    <phoneticPr fontId="20" type="noConversion"/>
  </si>
  <si>
    <t xml:space="preserve"> 113學年度    第二學期  第9週學生午餐供應週期性食譜設計表</t>
    <phoneticPr fontId="20" type="noConversion"/>
  </si>
  <si>
    <t xml:space="preserve"> 113學年度    第二學期  第10週學生午餐供應週期性食譜設計表</t>
    <phoneticPr fontId="20" type="noConversion"/>
  </si>
  <si>
    <t xml:space="preserve"> 113學年度    第二學期  第12週學生午餐供應週期性食譜設計表</t>
    <phoneticPr fontId="20" type="noConversion"/>
  </si>
  <si>
    <t xml:space="preserve"> 113學年度    第二學期  第11週學生午餐供應週期性食譜設計表</t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</si>
  <si>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</si>
  <si>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</si>
  <si>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4/30＜三＞</t>
    <phoneticPr fontId="20" type="noConversion"/>
  </si>
  <si>
    <t>唐揚豆腐</t>
    <phoneticPr fontId="20" type="noConversion"/>
  </si>
  <si>
    <t>糖醋魚丁</t>
    <phoneticPr fontId="20" type="noConversion"/>
  </si>
  <si>
    <t>菜脯炒蛋</t>
    <phoneticPr fontId="20" type="noConversion"/>
  </si>
  <si>
    <t>海芽蛋花湯</t>
    <phoneticPr fontId="20" type="noConversion"/>
  </si>
  <si>
    <t>意麵</t>
    <phoneticPr fontId="20" type="noConversion"/>
  </si>
  <si>
    <t>鍋燒意麵</t>
    <phoneticPr fontId="20" type="noConversion"/>
  </si>
  <si>
    <t>什錦飯湯</t>
    <phoneticPr fontId="20" type="noConversion"/>
  </si>
  <si>
    <t>蔬菜味噌湯</t>
    <phoneticPr fontId="20" type="noConversion"/>
  </si>
  <si>
    <t>竹筍炒肉絲</t>
    <phoneticPr fontId="20" type="noConversion"/>
  </si>
  <si>
    <t>香炒綠花椰</t>
    <phoneticPr fontId="20" type="noConversion"/>
  </si>
  <si>
    <t>芹香蔬菜湯</t>
    <phoneticPr fontId="20" type="noConversion"/>
  </si>
  <si>
    <t>滷蛋</t>
    <phoneticPr fontId="20" type="noConversion"/>
  </si>
  <si>
    <t>豆薯蛋花湯</t>
    <phoneticPr fontId="20" type="noConversion"/>
  </si>
  <si>
    <t>蔬菜冬粉</t>
    <phoneticPr fontId="20" type="noConversion"/>
  </si>
  <si>
    <t>蒜頭鮮菇雞</t>
    <phoneticPr fontId="20" type="noConversion"/>
  </si>
  <si>
    <t>燴黃瓜</t>
    <phoneticPr fontId="20" type="noConversion"/>
  </si>
  <si>
    <t>關東煮</t>
    <phoneticPr fontId="20" type="noConversion"/>
  </si>
  <si>
    <t>什錦味噌湯</t>
    <phoneticPr fontId="20" type="noConversion"/>
  </si>
  <si>
    <t>味噌烏龍麵</t>
    <phoneticPr fontId="20" type="noConversion"/>
  </si>
  <si>
    <t>奶香白醬麵</t>
    <phoneticPr fontId="20" type="noConversion"/>
  </si>
  <si>
    <t>薯餅</t>
    <phoneticPr fontId="20" type="noConversion"/>
  </si>
  <si>
    <t>蘑菇豆包</t>
    <phoneticPr fontId="20" type="noConversion"/>
  </si>
  <si>
    <t>什錦炒飯</t>
    <phoneticPr fontId="20" type="noConversion"/>
  </si>
  <si>
    <t>蘿蔔玉米湯</t>
    <phoneticPr fontId="20" type="noConversion"/>
  </si>
  <si>
    <t>三杯豆乾丁</t>
    <phoneticPr fontId="20" type="noConversion"/>
  </si>
  <si>
    <t>南瓜豆腐</t>
    <phoneticPr fontId="20" type="noConversion"/>
  </si>
  <si>
    <t>糖醋豆腸</t>
    <phoneticPr fontId="20" type="noConversion"/>
  </si>
  <si>
    <t>冬瓜炒薑絲</t>
    <phoneticPr fontId="20" type="noConversion"/>
  </si>
  <si>
    <t>酥炸豆腸</t>
    <phoneticPr fontId="20" type="noConversion"/>
  </si>
  <si>
    <t>香滷麵輪</t>
    <phoneticPr fontId="20" type="noConversion"/>
  </si>
  <si>
    <t>野菇白醬麵</t>
    <phoneticPr fontId="20" type="noConversion"/>
  </si>
  <si>
    <t>酥炸什錦</t>
    <phoneticPr fontId="20" type="noConversion"/>
  </si>
  <si>
    <t>照燒麵輪</t>
    <phoneticPr fontId="20" type="noConversion"/>
  </si>
  <si>
    <t>菌菇豆腐</t>
    <phoneticPr fontId="20" type="noConversion"/>
  </si>
  <si>
    <t>香滷油腐</t>
    <phoneticPr fontId="20" type="noConversion"/>
  </si>
  <si>
    <t>海芽金針湯</t>
    <phoneticPr fontId="20" type="noConversion"/>
  </si>
  <si>
    <t>豆薯湯</t>
    <phoneticPr fontId="20" type="noConversion"/>
  </si>
  <si>
    <t>清蒸南瓜</t>
    <phoneticPr fontId="20" type="noConversion"/>
  </si>
  <si>
    <t>香炒豆薯</t>
    <phoneticPr fontId="20" type="noConversion"/>
  </si>
  <si>
    <t>紅絲炒豆皮</t>
    <phoneticPr fontId="20" type="noConversion"/>
  </si>
  <si>
    <t>玉米三色</t>
    <phoneticPr fontId="20" type="noConversion"/>
  </si>
  <si>
    <t>菜脯燒冬瓜</t>
    <phoneticPr fontId="20" type="noConversion"/>
  </si>
  <si>
    <t>瓜仔雞</t>
    <phoneticPr fontId="20" type="noConversion"/>
  </si>
  <si>
    <t>南瓜燒雞</t>
    <phoneticPr fontId="20" type="noConversion"/>
  </si>
  <si>
    <t>咖哩肉片</t>
    <phoneticPr fontId="20" type="noConversion"/>
  </si>
  <si>
    <t>炭烤雞翅</t>
    <phoneticPr fontId="20" type="noConversion"/>
  </si>
  <si>
    <t>三杯雞</t>
    <phoneticPr fontId="20" type="noConversion"/>
  </si>
  <si>
    <t>玉米布丁酥</t>
    <phoneticPr fontId="20" type="noConversion"/>
  </si>
  <si>
    <t>虱目魚排</t>
    <phoneticPr fontId="20" type="noConversion"/>
  </si>
  <si>
    <t>玉米炒蛋</t>
    <phoneticPr fontId="20" type="noConversion"/>
  </si>
  <si>
    <t>紅絲炒蛋</t>
    <phoneticPr fontId="20" type="noConversion"/>
  </si>
  <si>
    <t>無骨雞排</t>
    <phoneticPr fontId="20" type="noConversion"/>
  </si>
  <si>
    <t>蔬菜冬粉</t>
    <phoneticPr fontId="20" type="noConversion"/>
  </si>
  <si>
    <t>香炒銀芽</t>
    <phoneticPr fontId="20" type="noConversion"/>
  </si>
  <si>
    <t>蔥爆肉片</t>
    <phoneticPr fontId="20" type="noConversion"/>
  </si>
  <si>
    <t>芋頭甜湯</t>
    <phoneticPr fontId="20" type="noConversion"/>
  </si>
  <si>
    <t>燴黃瓜</t>
    <phoneticPr fontId="20" type="noConversion"/>
  </si>
  <si>
    <t>冬瓜龍骨湯</t>
    <phoneticPr fontId="20" type="noConversion"/>
  </si>
  <si>
    <t>蘿蔔玉米湯</t>
    <phoneticPr fontId="20" type="noConversion"/>
  </si>
  <si>
    <t>瓠瓜龍骨湯</t>
    <phoneticPr fontId="20" type="noConversion"/>
  </si>
  <si>
    <t>蘑菇豬柳</t>
    <phoneticPr fontId="20" type="noConversion"/>
  </si>
  <si>
    <t>番茄肉燥</t>
    <phoneticPr fontId="20" type="noConversion"/>
  </si>
  <si>
    <t>什錦肉絲湯</t>
    <phoneticPr fontId="20" type="noConversion"/>
  </si>
  <si>
    <t>麻油烤麩</t>
    <phoneticPr fontId="20" type="noConversion"/>
  </si>
  <si>
    <t>咖哩豆包</t>
    <phoneticPr fontId="20" type="noConversion"/>
  </si>
  <si>
    <t>紅燒豆腐</t>
    <phoneticPr fontId="20" type="noConversion"/>
  </si>
  <si>
    <t>什錦湯</t>
    <phoneticPr fontId="20" type="noConversion"/>
  </si>
  <si>
    <t>番茄炒豆包</t>
    <phoneticPr fontId="20" type="noConversion"/>
  </si>
  <si>
    <t>麻婆豆腐</t>
    <phoneticPr fontId="20" type="noConversion"/>
  </si>
  <si>
    <t>冬瓜湯</t>
    <phoneticPr fontId="20" type="noConversion"/>
  </si>
  <si>
    <t>蒸</t>
    <phoneticPr fontId="20" type="noConversion"/>
  </si>
  <si>
    <t>(蒸)</t>
    <phoneticPr fontId="20" type="noConversion"/>
  </si>
  <si>
    <t>香菇</t>
    <phoneticPr fontId="20" type="noConversion"/>
  </si>
  <si>
    <t>日式蒸蛋</t>
    <phoneticPr fontId="20" type="noConversion"/>
  </si>
  <si>
    <t>日</t>
    <phoneticPr fontId="20" type="noConversion"/>
  </si>
  <si>
    <t>式</t>
    <phoneticPr fontId="20" type="noConversion"/>
  </si>
  <si>
    <t>意</t>
    <phoneticPr fontId="20" type="noConversion"/>
  </si>
  <si>
    <t>鍋</t>
    <phoneticPr fontId="20" type="noConversion"/>
  </si>
  <si>
    <t>鮮菇龍骨湯</t>
    <phoneticPr fontId="20" type="noConversion"/>
  </si>
  <si>
    <t>鮮菇湯</t>
    <phoneticPr fontId="20" type="noConversion"/>
  </si>
  <si>
    <t>肉片</t>
    <phoneticPr fontId="20" type="noConversion"/>
  </si>
  <si>
    <t>虱</t>
    <phoneticPr fontId="20" type="noConversion"/>
  </si>
  <si>
    <t>目</t>
    <phoneticPr fontId="20" type="noConversion"/>
  </si>
  <si>
    <t>番</t>
    <phoneticPr fontId="20" type="noConversion"/>
  </si>
  <si>
    <t>瓠</t>
    <phoneticPr fontId="20" type="noConversion"/>
  </si>
  <si>
    <t>1.瓠瓜</t>
    <phoneticPr fontId="20" type="noConversion"/>
  </si>
  <si>
    <t>1.雞蛋</t>
    <phoneticPr fontId="20" type="noConversion"/>
  </si>
  <si>
    <t>炭</t>
    <phoneticPr fontId="20" type="noConversion"/>
  </si>
  <si>
    <t>烤</t>
    <phoneticPr fontId="20" type="noConversion"/>
  </si>
  <si>
    <t>翅</t>
    <phoneticPr fontId="20" type="noConversion"/>
  </si>
  <si>
    <t>3.玉米捲</t>
    <phoneticPr fontId="20" type="noConversion"/>
  </si>
  <si>
    <t>3.白花菜</t>
    <phoneticPr fontId="20" type="noConversion"/>
  </si>
  <si>
    <t>南</t>
    <phoneticPr fontId="20" type="noConversion"/>
  </si>
  <si>
    <t>(燉)</t>
    <phoneticPr fontId="20" type="noConversion"/>
  </si>
  <si>
    <t>南瓜</t>
    <phoneticPr fontId="20" type="noConversion"/>
  </si>
  <si>
    <t>燴</t>
    <phoneticPr fontId="20" type="noConversion"/>
  </si>
  <si>
    <t>1.大黃瓜</t>
    <phoneticPr fontId="20" type="noConversion"/>
  </si>
  <si>
    <t>頭</t>
    <phoneticPr fontId="20" type="noConversion"/>
  </si>
  <si>
    <t>甜</t>
    <phoneticPr fontId="20" type="noConversion"/>
  </si>
  <si>
    <t>芋頭</t>
    <phoneticPr fontId="20" type="noConversion"/>
  </si>
  <si>
    <t>咖</t>
    <phoneticPr fontId="20" type="noConversion"/>
  </si>
  <si>
    <t>哩</t>
    <phoneticPr fontId="20" type="noConversion"/>
  </si>
  <si>
    <t>(燴)</t>
    <phoneticPr fontId="20" type="noConversion"/>
  </si>
  <si>
    <t>3.咖哩粉</t>
    <phoneticPr fontId="20" type="noConversion"/>
  </si>
  <si>
    <t>2.胡蘿蔔</t>
    <phoneticPr fontId="20" type="noConversion"/>
  </si>
  <si>
    <t>4.馬鈴薯</t>
    <phoneticPr fontId="20" type="noConversion"/>
  </si>
  <si>
    <t>鮮</t>
    <phoneticPr fontId="20" type="noConversion"/>
  </si>
  <si>
    <t>1.鮮菇</t>
    <phoneticPr fontId="20" type="noConversion"/>
  </si>
  <si>
    <t>奶</t>
    <phoneticPr fontId="20" type="noConversion"/>
  </si>
  <si>
    <t>白醬</t>
    <phoneticPr fontId="20" type="noConversion"/>
  </si>
  <si>
    <t>胡蘿蔔</t>
    <phoneticPr fontId="20" type="noConversion"/>
  </si>
  <si>
    <t>芹菜</t>
    <phoneticPr fontId="20" type="noConversion"/>
  </si>
  <si>
    <t>(魯)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</si>
  <si>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</si>
  <si>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</si>
  <si>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</si>
  <si>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</si>
  <si>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1.白蘿蔔</t>
    <phoneticPr fontId="20" type="noConversion"/>
  </si>
  <si>
    <t>2.米血</t>
    <phoneticPr fontId="20" type="noConversion"/>
  </si>
  <si>
    <t>3.凍豆腐</t>
    <phoneticPr fontId="20" type="noConversion"/>
  </si>
  <si>
    <t>蔥</t>
    <phoneticPr fontId="20" type="noConversion"/>
  </si>
  <si>
    <t>爆</t>
    <phoneticPr fontId="20" type="noConversion"/>
  </si>
  <si>
    <t>3.洋蔥</t>
    <phoneticPr fontId="20" type="noConversion"/>
  </si>
  <si>
    <t>豆薯</t>
    <phoneticPr fontId="20" type="noConversion"/>
  </si>
  <si>
    <t>紅</t>
    <phoneticPr fontId="20" type="noConversion"/>
  </si>
  <si>
    <t>滷</t>
    <phoneticPr fontId="20" type="noConversion"/>
  </si>
  <si>
    <t>塊</t>
    <phoneticPr fontId="20" type="noConversion"/>
  </si>
  <si>
    <t>2.鮮筍絲</t>
    <phoneticPr fontId="20" type="noConversion"/>
  </si>
  <si>
    <t>8.雞丁</t>
    <phoneticPr fontId="20" type="noConversion"/>
  </si>
  <si>
    <t>烏</t>
    <phoneticPr fontId="20" type="noConversion"/>
  </si>
  <si>
    <t>味噌</t>
    <phoneticPr fontId="20" type="noConversion"/>
  </si>
  <si>
    <t>布</t>
    <phoneticPr fontId="20" type="noConversion"/>
  </si>
  <si>
    <t>1人2個</t>
    <phoneticPr fontId="20" type="noConversion"/>
  </si>
  <si>
    <t>糖</t>
    <phoneticPr fontId="20" type="noConversion"/>
  </si>
  <si>
    <t>醋</t>
    <phoneticPr fontId="20" type="noConversion"/>
  </si>
  <si>
    <t>番茄醬</t>
    <phoneticPr fontId="20" type="noConversion"/>
  </si>
  <si>
    <t>蒜</t>
    <phoneticPr fontId="20" type="noConversion"/>
  </si>
  <si>
    <t>1.雞肉</t>
    <phoneticPr fontId="20" type="noConversion"/>
  </si>
  <si>
    <t>2.蒜頭</t>
    <phoneticPr fontId="20" type="noConversion"/>
  </si>
  <si>
    <t>3.鮮菇</t>
    <phoneticPr fontId="20" type="noConversion"/>
  </si>
  <si>
    <t>1.綠花椰</t>
    <phoneticPr fontId="20" type="noConversion"/>
  </si>
  <si>
    <t>脯</t>
    <phoneticPr fontId="20" type="noConversion"/>
  </si>
  <si>
    <t>菜脯</t>
    <phoneticPr fontId="20" type="noConversion"/>
  </si>
  <si>
    <t>水煮蛋</t>
    <phoneticPr fontId="20" type="noConversion"/>
  </si>
  <si>
    <t>香菇</t>
    <phoneticPr fontId="20" type="noConversion"/>
  </si>
  <si>
    <t>玉米</t>
    <phoneticPr fontId="20" type="noConversion"/>
  </si>
  <si>
    <t xml:space="preserve">金針菇 </t>
    <phoneticPr fontId="20" type="noConversion"/>
  </si>
  <si>
    <t>貢丸</t>
    <phoneticPr fontId="20" type="noConversion"/>
  </si>
  <si>
    <t>青蔥</t>
    <phoneticPr fontId="20" type="noConversion"/>
  </si>
  <si>
    <t>黑蠔菇</t>
  </si>
  <si>
    <t>豆腐</t>
  </si>
  <si>
    <t>味增</t>
  </si>
  <si>
    <t>紅蘿蔔</t>
  </si>
  <si>
    <t>玉蜀黍</t>
  </si>
  <si>
    <t>絞肉</t>
    <phoneticPr fontId="20" type="noConversion"/>
  </si>
  <si>
    <t>番茄</t>
    <phoneticPr fontId="20" type="noConversion"/>
  </si>
  <si>
    <t>洋蔥</t>
  </si>
  <si>
    <t>洋蔥</t>
    <phoneticPr fontId="20" type="noConversion"/>
  </si>
  <si>
    <t>玉米粒</t>
  </si>
  <si>
    <t>玉米粒</t>
    <phoneticPr fontId="20" type="noConversion"/>
  </si>
  <si>
    <t>青蔥</t>
    <phoneticPr fontId="20" type="noConversion"/>
  </si>
  <si>
    <t>毛豆</t>
  </si>
  <si>
    <t>高麗菜</t>
  </si>
  <si>
    <t>雞蛋</t>
  </si>
  <si>
    <t>肉絲</t>
  </si>
  <si>
    <t>紅蘿蔔</t>
    <phoneticPr fontId="20" type="noConversion"/>
  </si>
  <si>
    <t>黑蠔菇</t>
    <phoneticPr fontId="20" type="noConversion"/>
  </si>
  <si>
    <t>馬鈴薯</t>
    <phoneticPr fontId="20" type="noConversion"/>
  </si>
  <si>
    <t>玉米捲</t>
    <phoneticPr fontId="20" type="noConversion"/>
  </si>
  <si>
    <t xml:space="preserve">洋蔥 </t>
    <phoneticPr fontId="20" type="noConversion"/>
  </si>
  <si>
    <t>木耳</t>
    <phoneticPr fontId="20" type="noConversion"/>
  </si>
  <si>
    <t>紅蘿蔔</t>
    <phoneticPr fontId="20" type="noConversion"/>
  </si>
  <si>
    <t xml:space="preserve">杏鮑菇 </t>
    <phoneticPr fontId="20" type="noConversion"/>
  </si>
  <si>
    <t>絞肉</t>
    <phoneticPr fontId="20" type="noConversion"/>
  </si>
  <si>
    <t>新鮮筍片</t>
    <phoneticPr fontId="20" type="noConversion"/>
  </si>
  <si>
    <t>豆芽菜</t>
    <phoneticPr fontId="20" type="noConversion"/>
  </si>
  <si>
    <t>海帶芽</t>
    <phoneticPr fontId="20" type="noConversion"/>
  </si>
  <si>
    <t>蔬食滷味</t>
    <phoneticPr fontId="20" type="noConversion"/>
  </si>
  <si>
    <t>1.黑蠔菇</t>
    <phoneticPr fontId="20" type="noConversion"/>
  </si>
  <si>
    <t>2.肉片</t>
    <phoneticPr fontId="20" type="noConversion"/>
  </si>
  <si>
    <t>3.白蘿蔔</t>
    <phoneticPr fontId="20" type="noConversion"/>
  </si>
  <si>
    <t>4.玉米</t>
    <phoneticPr fontId="20" type="noConversion"/>
  </si>
  <si>
    <t>5.海帶結</t>
    <phoneticPr fontId="20" type="noConversion"/>
  </si>
  <si>
    <t>3.小虱目魚丸</t>
    <phoneticPr fontId="20" type="noConversion"/>
  </si>
  <si>
    <t>5.白蘿蔔</t>
    <phoneticPr fontId="20" type="noConversion"/>
  </si>
  <si>
    <t>4.白蘿蔔</t>
    <phoneticPr fontId="20" type="noConversion"/>
  </si>
  <si>
    <t>紫米飯</t>
    <phoneticPr fontId="20" type="noConversion"/>
  </si>
  <si>
    <t>五穀飯</t>
    <phoneticPr fontId="20" type="noConversion"/>
  </si>
  <si>
    <t>紫</t>
    <phoneticPr fontId="20" type="noConversion"/>
  </si>
  <si>
    <t>紫米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</si>
  <si>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</si>
  <si>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</si>
  <si>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</si>
  <si>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保久乳</t>
    <phoneticPr fontId="20" type="noConversion"/>
  </si>
  <si>
    <t>保久乳每人1份</t>
    <phoneticPr fontId="20" type="noConversion"/>
  </si>
  <si>
    <t>滷肉排</t>
    <phoneticPr fontId="20" type="noConversion"/>
  </si>
  <si>
    <t>肉排</t>
    <phoneticPr fontId="20" type="noConversion"/>
  </si>
  <si>
    <t>滷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</si>
  <si>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</si>
  <si>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</si>
  <si>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</si>
  <si>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t>屏東市建國國小附設幼兒園114年4月份營養午餐菜單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</si>
  <si>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</si>
  <si>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>食譜設計:王馨慧</t>
    <phoneticPr fontId="20" type="noConversion"/>
  </si>
  <si>
    <t xml:space="preserve">  園主任： 林珮君</t>
    <phoneticPr fontId="20" type="noConversion"/>
  </si>
  <si>
    <t xml:space="preserve"> 校長：溫昇泓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</si>
</sst>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#,##0.00_ "/>
    <numFmt numFmtId="184" formatCode="0.00_);[Red]\(0.00\)"/>
  </numFmts>
  <fonts count="110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2"/>
      <color theme="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sz val="9"/>
      <color indexed="10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theme="1"/>
      <name val="新細明體"/>
      <family val="1"/>
      <charset val="136"/>
    </font>
    <font>
      <b/>
      <sz val="20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sz val="8"/>
      <color theme="1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8"/>
      <color theme="1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細明體"/>
      <family val="3"/>
      <charset val="136"/>
    </font>
    <font>
      <b/>
      <sz val="36"/>
      <color theme="5" tint="-0.249977111117893"/>
      <name val="新細明體"/>
      <family val="1"/>
      <charset val="136"/>
    </font>
    <font>
      <b/>
      <sz val="24"/>
      <name val="新細明體"/>
      <family val="1"/>
      <charset val="136"/>
    </font>
    <font>
      <b/>
      <sz val="20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</cellStyleXfs>
  <cellXfs count="497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179" fontId="72" fillId="0" borderId="10" xfId="0" applyNumberFormat="1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3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79" fillId="24" borderId="29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3" fillId="24" borderId="15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0" fontId="22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1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24" borderId="11" xfId="0" applyFont="1" applyFill="1" applyBorder="1" applyAlignment="1">
      <alignment horizontal="center" vertical="top" wrapText="1"/>
    </xf>
    <xf numFmtId="0" fontId="71" fillId="0" borderId="11" xfId="0" applyFont="1" applyBorder="1" applyAlignment="1">
      <alignment horizontal="center" vertical="center" wrapText="1"/>
    </xf>
    <xf numFmtId="0" fontId="65" fillId="0" borderId="11" xfId="0" applyFont="1" applyBorder="1">
      <alignment vertical="center"/>
    </xf>
    <xf numFmtId="0" fontId="72" fillId="0" borderId="11" xfId="0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1" fillId="0" borderId="23" xfId="0" applyFont="1" applyBorder="1" applyAlignment="1">
      <alignment horizontal="center" vertical="center" wrapText="1"/>
    </xf>
    <xf numFmtId="0" fontId="82" fillId="0" borderId="23" xfId="0" applyFont="1" applyBorder="1" applyAlignment="1">
      <alignment horizontal="center" vertical="center" wrapText="1"/>
    </xf>
    <xf numFmtId="0" fontId="65" fillId="0" borderId="11" xfId="0" applyFont="1" applyBorder="1" applyAlignment="1">
      <alignment vertical="center" shrinkToFit="1"/>
    </xf>
    <xf numFmtId="178" fontId="32" fillId="0" borderId="33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4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6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176" fontId="58" fillId="24" borderId="11" xfId="0" applyNumberFormat="1" applyFont="1" applyFill="1" applyBorder="1" applyAlignment="1">
      <alignment horizontal="center" vertical="center" shrinkToFit="1"/>
    </xf>
    <xf numFmtId="182" fontId="26" fillId="24" borderId="10" xfId="0" applyNumberFormat="1" applyFont="1" applyFill="1" applyBorder="1" applyAlignment="1">
      <alignment horizontal="left" vertical="top" shrinkToFit="1"/>
    </xf>
    <xf numFmtId="49" fontId="71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176" fontId="39" fillId="24" borderId="10" xfId="0" applyNumberFormat="1" applyFont="1" applyFill="1" applyBorder="1" applyAlignment="1">
      <alignment horizontal="center" vertical="center" shrinkToFit="1"/>
    </xf>
    <xf numFmtId="0" fontId="50" fillId="0" borderId="19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6" xfId="0" applyFont="1" applyFill="1" applyBorder="1" applyAlignment="1">
      <alignment horizontal="center" vertical="center" wrapText="1"/>
    </xf>
    <xf numFmtId="177" fontId="51" fillId="24" borderId="18" xfId="0" applyNumberFormat="1" applyFont="1" applyFill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0" fontId="36" fillId="24" borderId="10" xfId="0" applyFont="1" applyFill="1" applyBorder="1" applyAlignment="1">
      <alignment vertical="top" wrapText="1"/>
    </xf>
    <xf numFmtId="0" fontId="37" fillId="24" borderId="10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24" borderId="16" xfId="0" applyFont="1" applyFill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49" fontId="45" fillId="24" borderId="15" xfId="0" applyNumberFormat="1" applyFont="1" applyFill="1" applyBorder="1" applyAlignment="1">
      <alignment horizontal="center" vertical="top"/>
    </xf>
    <xf numFmtId="0" fontId="80" fillId="0" borderId="0" xfId="0" applyFont="1">
      <alignment vertical="center"/>
    </xf>
    <xf numFmtId="0" fontId="26" fillId="0" borderId="16" xfId="0" applyFont="1" applyBorder="1" applyAlignment="1">
      <alignment horizontal="left" vertical="center" wrapText="1"/>
    </xf>
    <xf numFmtId="182" fontId="26" fillId="26" borderId="16" xfId="0" applyNumberFormat="1" applyFont="1" applyFill="1" applyBorder="1" applyAlignment="1">
      <alignment horizontal="left" vertical="center" shrinkToFit="1"/>
    </xf>
    <xf numFmtId="0" fontId="26" fillId="24" borderId="18" xfId="0" applyFont="1" applyFill="1" applyBorder="1" applyAlignment="1">
      <alignment horizontal="left" vertical="center" wrapText="1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52" fillId="0" borderId="12" xfId="0" applyFont="1" applyBorder="1" applyAlignment="1">
      <alignment horizontal="center" vertical="center" wrapText="1"/>
    </xf>
    <xf numFmtId="0" fontId="28" fillId="0" borderId="29" xfId="0" applyFont="1" applyBorder="1">
      <alignment vertical="center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4" xfId="0" applyFont="1" applyFill="1" applyBorder="1" applyAlignment="1">
      <alignment horizontal="center" vertical="center" wrapText="1"/>
    </xf>
    <xf numFmtId="49" fontId="37" fillId="0" borderId="20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28" fillId="24" borderId="15" xfId="0" applyFont="1" applyFill="1" applyBorder="1" applyAlignment="1">
      <alignment horizontal="left" vertical="top" wrapText="1"/>
    </xf>
    <xf numFmtId="49" fontId="37" fillId="24" borderId="20" xfId="0" applyNumberFormat="1" applyFont="1" applyFill="1" applyBorder="1" applyAlignment="1">
      <alignment horizontal="center" vertical="center"/>
    </xf>
    <xf numFmtId="49" fontId="89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24" borderId="21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90" fillId="0" borderId="10" xfId="0" applyFont="1" applyBorder="1" applyAlignment="1">
      <alignment horizontal="left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49" fontId="83" fillId="0" borderId="10" xfId="0" applyNumberFormat="1" applyFont="1" applyBorder="1" applyAlignment="1">
      <alignment vertical="center" shrinkToFit="1"/>
    </xf>
    <xf numFmtId="178" fontId="32" fillId="0" borderId="36" xfId="0" applyNumberFormat="1" applyFont="1" applyBorder="1" applyAlignment="1">
      <alignment horizontal="center" vertical="center"/>
    </xf>
    <xf numFmtId="0" fontId="84" fillId="24" borderId="29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74" fillId="24" borderId="12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6" fillId="24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6" fillId="0" borderId="10" xfId="0" applyFont="1" applyBorder="1" applyAlignment="1">
      <alignment horizontal="left" wrapText="1"/>
    </xf>
    <xf numFmtId="0" fontId="26" fillId="0" borderId="0" xfId="0" applyFont="1">
      <alignment vertical="center"/>
    </xf>
    <xf numFmtId="176" fontId="58" fillId="24" borderId="16" xfId="0" applyNumberFormat="1" applyFont="1" applyFill="1" applyBorder="1" applyAlignment="1">
      <alignment horizontal="center" vertical="center" shrinkToFit="1"/>
    </xf>
    <xf numFmtId="49" fontId="37" fillId="0" borderId="17" xfId="0" applyNumberFormat="1" applyFont="1" applyBorder="1" applyAlignment="1">
      <alignment horizontal="center" vertical="center"/>
    </xf>
    <xf numFmtId="0" fontId="58" fillId="0" borderId="10" xfId="0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176" fontId="91" fillId="24" borderId="11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176" fontId="83" fillId="24" borderId="10" xfId="0" applyNumberFormat="1" applyFont="1" applyFill="1" applyBorder="1" applyAlignment="1">
      <alignment horizontal="center" vertical="center" shrinkToFit="1"/>
    </xf>
    <xf numFmtId="0" fontId="52" fillId="0" borderId="14" xfId="0" applyFont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2" fontId="3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>
      <alignment vertical="center"/>
    </xf>
    <xf numFmtId="0" fontId="26" fillId="24" borderId="15" xfId="0" applyFont="1" applyFill="1" applyBorder="1" applyAlignment="1">
      <alignment horizontal="left" vertical="top" wrapText="1"/>
    </xf>
    <xf numFmtId="0" fontId="16" fillId="24" borderId="17" xfId="0" applyFont="1" applyFill="1" applyBorder="1" applyAlignment="1">
      <alignment horizontal="center" vertical="top" wrapText="1"/>
    </xf>
    <xf numFmtId="0" fontId="26" fillId="24" borderId="35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22" xfId="0" applyFont="1" applyFill="1" applyBorder="1" applyAlignment="1">
      <alignment horizontal="center" vertical="center" wrapText="1"/>
    </xf>
    <xf numFmtId="49" fontId="92" fillId="0" borderId="15" xfId="0" applyNumberFormat="1" applyFont="1" applyBorder="1" applyAlignment="1">
      <alignment horizontal="center" vertical="center"/>
    </xf>
    <xf numFmtId="0" fontId="28" fillId="0" borderId="15" xfId="0" applyFont="1" applyBorder="1">
      <alignment vertical="center"/>
    </xf>
    <xf numFmtId="0" fontId="53" fillId="24" borderId="38" xfId="0" applyFont="1" applyFill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74" fillId="24" borderId="18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vertical="center" wrapText="1"/>
    </xf>
    <xf numFmtId="0" fontId="23" fillId="24" borderId="25" xfId="0" applyFont="1" applyFill="1" applyBorder="1" applyAlignment="1">
      <alignment horizontal="left" vertical="center" wrapText="1"/>
    </xf>
    <xf numFmtId="0" fontId="94" fillId="0" borderId="10" xfId="0" applyFont="1" applyBorder="1" applyAlignment="1">
      <alignment horizontal="center" wrapText="1"/>
    </xf>
    <xf numFmtId="0" fontId="67" fillId="28" borderId="10" xfId="0" applyFont="1" applyFill="1" applyBorder="1" applyAlignment="1">
      <alignment horizontal="center" vertical="center" wrapText="1"/>
    </xf>
    <xf numFmtId="0" fontId="95" fillId="29" borderId="32" xfId="0" applyFont="1" applyFill="1" applyBorder="1" applyAlignment="1">
      <alignment horizontal="justify" vertical="center" wrapText="1"/>
    </xf>
    <xf numFmtId="0" fontId="95" fillId="29" borderId="24" xfId="0" applyFont="1" applyFill="1" applyBorder="1" applyAlignment="1">
      <alignment horizontal="justify" vertical="center" wrapText="1"/>
    </xf>
    <xf numFmtId="0" fontId="97" fillId="29" borderId="0" xfId="0" applyFont="1" applyFill="1" applyAlignment="1">
      <alignment horizontal="center" vertical="center" wrapText="1"/>
    </xf>
    <xf numFmtId="180" fontId="98" fillId="29" borderId="0" xfId="0" applyNumberFormat="1" applyFont="1" applyFill="1" applyAlignment="1">
      <alignment horizontal="center" vertical="center" shrinkToFit="1"/>
    </xf>
    <xf numFmtId="180" fontId="98" fillId="29" borderId="0" xfId="0" applyNumberFormat="1" applyFont="1" applyFill="1" applyAlignment="1">
      <alignment horizontal="center" vertical="center" wrapText="1"/>
    </xf>
    <xf numFmtId="0" fontId="98" fillId="29" borderId="0" xfId="0" applyFont="1" applyFill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4" borderId="39" xfId="0" applyFont="1" applyFill="1" applyBorder="1" applyAlignment="1">
      <alignment horizontal="justify" vertical="center" wrapText="1"/>
    </xf>
    <xf numFmtId="180" fontId="32" fillId="24" borderId="14" xfId="0" applyNumberFormat="1" applyFont="1" applyFill="1" applyBorder="1" applyAlignment="1">
      <alignment horizontal="center" vertical="center" shrinkToFit="1"/>
    </xf>
    <xf numFmtId="180" fontId="32" fillId="24" borderId="14" xfId="0" applyNumberFormat="1" applyFont="1" applyFill="1" applyBorder="1" applyAlignment="1">
      <alignment horizontal="center" vertical="center" wrapText="1"/>
    </xf>
    <xf numFmtId="0" fontId="32" fillId="24" borderId="14" xfId="0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178" fontId="98" fillId="29" borderId="41" xfId="0" applyNumberFormat="1" applyFont="1" applyFill="1" applyBorder="1" applyAlignment="1">
      <alignment horizontal="center" vertical="center"/>
    </xf>
    <xf numFmtId="0" fontId="97" fillId="29" borderId="30" xfId="0" applyFont="1" applyFill="1" applyBorder="1" applyAlignment="1">
      <alignment horizontal="center" vertical="center" wrapText="1"/>
    </xf>
    <xf numFmtId="180" fontId="98" fillId="29" borderId="30" xfId="0" applyNumberFormat="1" applyFont="1" applyFill="1" applyBorder="1" applyAlignment="1">
      <alignment horizontal="center" vertical="center" shrinkToFit="1"/>
    </xf>
    <xf numFmtId="180" fontId="98" fillId="29" borderId="30" xfId="0" applyNumberFormat="1" applyFont="1" applyFill="1" applyBorder="1" applyAlignment="1">
      <alignment horizontal="center" vertical="center" wrapText="1"/>
    </xf>
    <xf numFmtId="0" fontId="98" fillId="29" borderId="30" xfId="0" applyFont="1" applyFill="1" applyBorder="1" applyAlignment="1">
      <alignment horizontal="center" vertical="center" wrapText="1"/>
    </xf>
    <xf numFmtId="178" fontId="98" fillId="29" borderId="42" xfId="0" applyNumberFormat="1" applyFont="1" applyFill="1" applyBorder="1" applyAlignment="1">
      <alignment horizontal="center" vertical="center"/>
    </xf>
    <xf numFmtId="0" fontId="74" fillId="24" borderId="17" xfId="0" applyFont="1" applyFill="1" applyBorder="1" applyAlignment="1">
      <alignment horizontal="center" vertical="center" wrapText="1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49" fontId="22" fillId="24" borderId="0" xfId="0" applyNumberFormat="1" applyFont="1" applyFill="1" applyAlignment="1">
      <alignment horizontal="left" vertical="center"/>
    </xf>
    <xf numFmtId="0" fontId="25" fillId="24" borderId="0" xfId="0" applyFont="1" applyFill="1" applyAlignment="1">
      <alignment horizontal="center" vertical="center" shrinkToFit="1"/>
    </xf>
    <xf numFmtId="177" fontId="27" fillId="24" borderId="0" xfId="0" applyNumberFormat="1" applyFont="1" applyFill="1" applyAlignment="1">
      <alignment horizontal="center" vertical="center" shrinkToFit="1"/>
    </xf>
    <xf numFmtId="0" fontId="101" fillId="0" borderId="10" xfId="0" applyFont="1" applyBorder="1" applyAlignment="1">
      <alignment horizontal="left" vertical="center" wrapText="1"/>
    </xf>
    <xf numFmtId="0" fontId="102" fillId="0" borderId="10" xfId="0" applyFont="1" applyBorder="1" applyAlignment="1">
      <alignment horizontal="center" vertical="center" wrapText="1"/>
    </xf>
    <xf numFmtId="183" fontId="26" fillId="24" borderId="10" xfId="0" applyNumberFormat="1" applyFont="1" applyFill="1" applyBorder="1" applyAlignment="1">
      <alignment horizontal="center" vertical="center" shrinkToFit="1"/>
    </xf>
    <xf numFmtId="0" fontId="45" fillId="24" borderId="11" xfId="0" applyFont="1" applyFill="1" applyBorder="1" applyAlignment="1">
      <alignment horizontal="center" vertical="top" wrapText="1"/>
    </xf>
    <xf numFmtId="184" fontId="26" fillId="24" borderId="11" xfId="0" applyNumberFormat="1" applyFont="1" applyFill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49" fontId="89" fillId="0" borderId="11" xfId="0" applyNumberFormat="1" applyFont="1" applyBorder="1" applyAlignment="1">
      <alignment horizontal="center" vertical="center"/>
    </xf>
    <xf numFmtId="0" fontId="103" fillId="24" borderId="10" xfId="0" applyFont="1" applyFill="1" applyBorder="1" applyAlignment="1">
      <alignment horizontal="center" vertical="center" wrapText="1"/>
    </xf>
    <xf numFmtId="176" fontId="95" fillId="0" borderId="16" xfId="0" applyNumberFormat="1" applyFont="1" applyBorder="1" applyAlignment="1">
      <alignment horizontal="center" vertical="center" shrinkToFit="1"/>
    </xf>
    <xf numFmtId="176" fontId="95" fillId="0" borderId="10" xfId="0" applyNumberFormat="1" applyFont="1" applyBorder="1" applyAlignment="1">
      <alignment horizontal="center" vertical="center" shrinkToFit="1"/>
    </xf>
    <xf numFmtId="0" fontId="104" fillId="24" borderId="10" xfId="0" applyFont="1" applyFill="1" applyBorder="1" applyAlignment="1">
      <alignment horizontal="center" vertical="center" wrapText="1"/>
    </xf>
    <xf numFmtId="0" fontId="104" fillId="24" borderId="16" xfId="0" applyFont="1" applyFill="1" applyBorder="1" applyAlignment="1">
      <alignment horizontal="center" vertical="top" wrapText="1"/>
    </xf>
    <xf numFmtId="0" fontId="104" fillId="24" borderId="16" xfId="0" applyFont="1" applyFill="1" applyBorder="1" applyAlignment="1">
      <alignment horizontal="center" wrapText="1"/>
    </xf>
    <xf numFmtId="0" fontId="104" fillId="24" borderId="11" xfId="0" applyFont="1" applyFill="1" applyBorder="1" applyAlignment="1">
      <alignment horizontal="center" vertical="top" wrapText="1"/>
    </xf>
    <xf numFmtId="0" fontId="105" fillId="24" borderId="10" xfId="0" applyFont="1" applyFill="1" applyBorder="1" applyAlignment="1">
      <alignment horizontal="center" vertical="center" shrinkToFit="1"/>
    </xf>
    <xf numFmtId="0" fontId="104" fillId="24" borderId="10" xfId="0" applyFont="1" applyFill="1" applyBorder="1" applyAlignment="1">
      <alignment horizontal="center" vertical="top" wrapText="1"/>
    </xf>
    <xf numFmtId="0" fontId="104" fillId="24" borderId="13" xfId="0" applyFont="1" applyFill="1" applyBorder="1" applyAlignment="1">
      <alignment horizontal="center" vertical="center" wrapText="1"/>
    </xf>
    <xf numFmtId="0" fontId="104" fillId="24" borderId="16" xfId="0" applyFont="1" applyFill="1" applyBorder="1" applyAlignment="1">
      <alignment horizontal="center" vertical="center" wrapText="1"/>
    </xf>
    <xf numFmtId="0" fontId="104" fillId="24" borderId="11" xfId="0" applyFont="1" applyFill="1" applyBorder="1" applyAlignment="1">
      <alignment horizontal="center" vertical="center" wrapText="1"/>
    </xf>
    <xf numFmtId="0" fontId="104" fillId="0" borderId="16" xfId="0" applyFont="1" applyBorder="1" applyAlignment="1">
      <alignment horizontal="center" wrapText="1"/>
    </xf>
    <xf numFmtId="0" fontId="104" fillId="0" borderId="10" xfId="0" applyFont="1" applyBorder="1" applyAlignment="1">
      <alignment horizontal="center" vertical="top" wrapText="1"/>
    </xf>
    <xf numFmtId="0" fontId="106" fillId="0" borderId="11" xfId="0" applyFont="1" applyBorder="1" applyAlignment="1">
      <alignment horizontal="center" vertical="center" shrinkToFit="1"/>
    </xf>
    <xf numFmtId="0" fontId="93" fillId="0" borderId="10" xfId="0" applyFont="1" applyBorder="1" applyAlignment="1">
      <alignment horizontal="left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44" fillId="24" borderId="13" xfId="0" applyFont="1" applyFill="1" applyBorder="1" applyAlignment="1">
      <alignment horizontal="left" vertical="top" wrapText="1"/>
    </xf>
    <xf numFmtId="176" fontId="23" fillId="24" borderId="11" xfId="0" applyNumberFormat="1" applyFont="1" applyFill="1" applyBorder="1" applyAlignment="1">
      <alignment horizontal="center" vertical="center" shrinkToFit="1"/>
    </xf>
    <xf numFmtId="0" fontId="26" fillId="24" borderId="18" xfId="0" applyFont="1" applyFill="1" applyBorder="1" applyAlignment="1">
      <alignment horizontal="center" vertical="center" shrinkToFit="1"/>
    </xf>
    <xf numFmtId="0" fontId="67" fillId="27" borderId="12" xfId="0" applyFont="1" applyFill="1" applyBorder="1" applyAlignment="1">
      <alignment horizontal="center" vertical="center" wrapText="1"/>
    </xf>
    <xf numFmtId="0" fontId="83" fillId="24" borderId="10" xfId="0" applyFont="1" applyFill="1" applyBorder="1" applyAlignment="1">
      <alignment horizontal="left" vertical="center" wrapText="1"/>
    </xf>
    <xf numFmtId="0" fontId="83" fillId="0" borderId="10" xfId="0" applyFont="1" applyBorder="1" applyAlignment="1">
      <alignment horizontal="center" vertical="center" wrapText="1"/>
    </xf>
    <xf numFmtId="0" fontId="26" fillId="30" borderId="15" xfId="0" applyFont="1" applyFill="1" applyBorder="1" applyAlignment="1">
      <alignment horizontal="center" vertical="center" wrapText="1"/>
    </xf>
    <xf numFmtId="0" fontId="71" fillId="30" borderId="11" xfId="0" applyFont="1" applyFill="1" applyBorder="1" applyAlignment="1">
      <alignment horizontal="center" vertical="top" wrapText="1"/>
    </xf>
    <xf numFmtId="0" fontId="37" fillId="0" borderId="10" xfId="0" applyFont="1" applyBorder="1" applyAlignment="1">
      <alignment horizontal="center" shrinkToFit="1"/>
    </xf>
    <xf numFmtId="0" fontId="100" fillId="0" borderId="0" xfId="0" applyFont="1">
      <alignment vertical="center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96" fillId="29" borderId="20" xfId="0" applyFont="1" applyFill="1" applyBorder="1" applyAlignment="1">
      <alignment horizontal="center" vertical="center" wrapText="1"/>
    </xf>
    <xf numFmtId="0" fontId="96" fillId="29" borderId="34" xfId="0" applyFont="1" applyFill="1" applyBorder="1" applyAlignment="1">
      <alignment horizontal="center" vertical="center" wrapText="1"/>
    </xf>
    <xf numFmtId="0" fontId="96" fillId="29" borderId="37" xfId="0" applyFont="1" applyFill="1" applyBorder="1" applyAlignment="1">
      <alignment horizontal="center" vertical="center" wrapText="1"/>
    </xf>
    <xf numFmtId="0" fontId="96" fillId="29" borderId="30" xfId="0" applyFont="1" applyFill="1" applyBorder="1" applyAlignment="1">
      <alignment horizontal="center" vertical="center" wrapText="1"/>
    </xf>
    <xf numFmtId="0" fontId="80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66" fillId="24" borderId="17" xfId="0" applyFont="1" applyFill="1" applyBorder="1" applyAlignment="1">
      <alignment horizontal="left" vertical="top" wrapText="1"/>
    </xf>
    <xf numFmtId="0" fontId="66" fillId="24" borderId="15" xfId="0" applyFont="1" applyFill="1" applyBorder="1" applyAlignment="1">
      <alignment horizontal="left" vertical="top" wrapText="1"/>
    </xf>
    <xf numFmtId="0" fontId="66" fillId="24" borderId="11" xfId="0" applyFont="1" applyFill="1" applyBorder="1" applyAlignment="1">
      <alignment horizontal="left" vertical="top" wrapText="1"/>
    </xf>
    <xf numFmtId="14" fontId="27" fillId="0" borderId="10" xfId="0" applyNumberFormat="1" applyFont="1" applyBorder="1" applyAlignment="1">
      <alignment horizontal="center" vertical="center" shrinkToFi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107" fillId="0" borderId="20" xfId="0" applyFont="1" applyBorder="1" applyAlignment="1">
      <alignment horizontal="center" vertical="center" textRotation="255" wrapText="1"/>
    </xf>
    <xf numFmtId="0" fontId="107" fillId="0" borderId="34" xfId="0" applyFont="1" applyBorder="1" applyAlignment="1">
      <alignment horizontal="center" vertical="center" textRotation="255" wrapText="1"/>
    </xf>
    <xf numFmtId="0" fontId="107" fillId="0" borderId="35" xfId="0" applyFont="1" applyBorder="1" applyAlignment="1">
      <alignment horizontal="center" vertical="center" textRotation="255" wrapText="1"/>
    </xf>
    <xf numFmtId="0" fontId="107" fillId="0" borderId="21" xfId="0" applyFont="1" applyBorder="1" applyAlignment="1">
      <alignment horizontal="center" vertical="center" textRotation="255" wrapText="1"/>
    </xf>
    <xf numFmtId="0" fontId="107" fillId="0" borderId="0" xfId="0" applyFont="1" applyAlignment="1">
      <alignment horizontal="center" vertical="center" textRotation="255" wrapText="1"/>
    </xf>
    <xf numFmtId="0" fontId="107" fillId="0" borderId="22" xfId="0" applyFont="1" applyBorder="1" applyAlignment="1">
      <alignment horizontal="center" vertical="center" textRotation="255" wrapText="1"/>
    </xf>
    <xf numFmtId="0" fontId="107" fillId="0" borderId="18" xfId="0" applyFont="1" applyBorder="1" applyAlignment="1">
      <alignment horizontal="center" vertical="center" textRotation="255" wrapText="1"/>
    </xf>
    <xf numFmtId="0" fontId="107" fillId="0" borderId="29" xfId="0" applyFont="1" applyBorder="1" applyAlignment="1">
      <alignment horizontal="center" vertical="center" textRotation="255" wrapText="1"/>
    </xf>
    <xf numFmtId="0" fontId="107" fillId="0" borderId="19" xfId="0" applyFont="1" applyBorder="1" applyAlignment="1">
      <alignment horizontal="center" vertical="center" textRotation="255" wrapTex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08" fillId="0" borderId="30" xfId="0" applyFont="1" applyBorder="1" applyAlignment="1">
      <alignment horizontal="center" vertical="center" wrapText="1"/>
    </xf>
    <xf numFmtId="0" fontId="0" fillId="0" borderId="30" xfId="0" applyFont="1" applyBorder="1" applyAlignment="1">
      <alignment vertical="center"/>
    </xf>
    <xf numFmtId="0" fontId="36" fillId="0" borderId="23" xfId="0" applyFont="1" applyBorder="1" applyAlignment="1">
      <alignment horizontal="center" vertical="center" wrapText="1"/>
    </xf>
    <xf numFmtId="0" fontId="25" fillId="24" borderId="40" xfId="0" applyFont="1" applyFill="1" applyBorder="1" applyAlignment="1">
      <alignment horizontal="center" vertical="center" wrapText="1"/>
    </xf>
    <xf numFmtId="0" fontId="58" fillId="24" borderId="29" xfId="0" applyFont="1" applyFill="1" applyBorder="1" applyAlignment="1">
      <alignment horizontal="center" vertical="center" wrapText="1"/>
    </xf>
    <xf numFmtId="0" fontId="25" fillId="24" borderId="14" xfId="0" applyFont="1" applyFill="1" applyBorder="1" applyAlignment="1">
      <alignment horizontal="center" vertical="center" wrapText="1"/>
    </xf>
    <xf numFmtId="0" fontId="25" fillId="24" borderId="11" xfId="0" applyFont="1" applyFill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 wrapText="1"/>
    </xf>
    <xf numFmtId="0" fontId="23" fillId="29" borderId="32" xfId="0" applyFont="1" applyFill="1" applyBorder="1" applyAlignment="1">
      <alignment horizontal="justify" vertical="center" wrapText="1"/>
    </xf>
    <xf numFmtId="0" fontId="109" fillId="29" borderId="20" xfId="0" applyFont="1" applyFill="1" applyBorder="1" applyAlignment="1">
      <alignment horizontal="center" vertical="center" wrapText="1"/>
    </xf>
    <xf numFmtId="0" fontId="109" fillId="29" borderId="34" xfId="0" applyFont="1" applyFill="1" applyBorder="1" applyAlignment="1">
      <alignment horizontal="center" vertical="center" wrapText="1"/>
    </xf>
    <xf numFmtId="0" fontId="67" fillId="29" borderId="0" xfId="0" applyFont="1" applyFill="1" applyAlignment="1">
      <alignment horizontal="center" vertical="center" wrapText="1"/>
    </xf>
    <xf numFmtId="180" fontId="32" fillId="29" borderId="0" xfId="0" applyNumberFormat="1" applyFont="1" applyFill="1" applyAlignment="1">
      <alignment horizontal="center" vertical="center" shrinkToFit="1"/>
    </xf>
    <xf numFmtId="180" fontId="32" fillId="29" borderId="0" xfId="0" applyNumberFormat="1" applyFont="1" applyFill="1" applyAlignment="1">
      <alignment horizontal="center" vertical="center" wrapText="1"/>
    </xf>
    <xf numFmtId="0" fontId="32" fillId="29" borderId="0" xfId="0" applyFont="1" applyFill="1" applyAlignment="1">
      <alignment horizontal="center" vertical="center" wrapText="1"/>
    </xf>
    <xf numFmtId="178" fontId="32" fillId="29" borderId="41" xfId="0" applyNumberFormat="1" applyFont="1" applyFill="1" applyBorder="1" applyAlignment="1">
      <alignment horizontal="center" vertical="center"/>
    </xf>
    <xf numFmtId="0" fontId="23" fillId="29" borderId="24" xfId="0" applyFont="1" applyFill="1" applyBorder="1" applyAlignment="1">
      <alignment horizontal="justify" vertical="center" wrapText="1"/>
    </xf>
    <xf numFmtId="0" fontId="109" fillId="29" borderId="37" xfId="0" applyFont="1" applyFill="1" applyBorder="1" applyAlignment="1">
      <alignment horizontal="center" vertical="center" wrapText="1"/>
    </xf>
    <xf numFmtId="0" fontId="109" fillId="29" borderId="30" xfId="0" applyFont="1" applyFill="1" applyBorder="1" applyAlignment="1">
      <alignment horizontal="center" vertical="center" wrapText="1"/>
    </xf>
    <xf numFmtId="0" fontId="67" fillId="29" borderId="30" xfId="0" applyFont="1" applyFill="1" applyBorder="1" applyAlignment="1">
      <alignment horizontal="center" vertical="center" wrapText="1"/>
    </xf>
    <xf numFmtId="180" fontId="32" fillId="29" borderId="30" xfId="0" applyNumberFormat="1" applyFont="1" applyFill="1" applyBorder="1" applyAlignment="1">
      <alignment horizontal="center" vertical="center" shrinkToFit="1"/>
    </xf>
    <xf numFmtId="180" fontId="32" fillId="29" borderId="30" xfId="0" applyNumberFormat="1" applyFont="1" applyFill="1" applyBorder="1" applyAlignment="1">
      <alignment horizontal="center" vertical="center" wrapText="1"/>
    </xf>
    <xf numFmtId="0" fontId="32" fillId="29" borderId="30" xfId="0" applyFont="1" applyFill="1" applyBorder="1" applyAlignment="1">
      <alignment horizontal="center" vertical="center" wrapText="1"/>
    </xf>
    <xf numFmtId="178" fontId="32" fillId="29" borderId="42" xfId="0" applyNumberFormat="1" applyFont="1" applyFill="1" applyBorder="1" applyAlignment="1">
      <alignment horizontal="center" vertical="center"/>
    </xf>
    <xf numFmtId="0" fontId="58" fillId="24" borderId="11" xfId="0" applyFont="1" applyFill="1" applyBorder="1" applyAlignment="1">
      <alignment horizontal="center" vertical="center" wrapText="1"/>
    </xf>
    <xf numFmtId="0" fontId="25" fillId="24" borderId="10" xfId="0" applyFont="1" applyFill="1" applyBorder="1" applyAlignment="1">
      <alignment horizontal="center" vertical="center" wrapText="1"/>
    </xf>
    <xf numFmtId="0" fontId="25" fillId="24" borderId="12" xfId="0" applyFont="1" applyFill="1" applyBorder="1" applyAlignment="1">
      <alignment horizontal="center" vertical="center" wrapText="1"/>
    </xf>
    <xf numFmtId="0" fontId="58" fillId="24" borderId="14" xfId="0" applyFont="1" applyFill="1" applyBorder="1" applyAlignment="1">
      <alignment horizontal="center" vertical="center" wrapText="1"/>
    </xf>
    <xf numFmtId="0" fontId="25" fillId="24" borderId="18" xfId="0" applyFont="1" applyFill="1" applyBorder="1" applyAlignment="1">
      <alignment horizontal="center" vertical="center" wrapText="1"/>
    </xf>
    <xf numFmtId="0" fontId="58" fillId="24" borderId="12" xfId="0" applyFont="1" applyFill="1" applyBorder="1" applyAlignment="1">
      <alignment horizontal="center" vertical="center" wrapText="1"/>
    </xf>
    <xf numFmtId="0" fontId="58" fillId="0" borderId="29" xfId="0" applyFont="1" applyBorder="1" applyAlignment="1">
      <alignment horizontal="center" vertical="center" wrapTex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99CC00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77F71256-1969-4517-9326-6EDE68238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23</xdr:row>
      <xdr:rowOff>95251</xdr:rowOff>
    </xdr:from>
    <xdr:to>
      <xdr:col>2</xdr:col>
      <xdr:colOff>248979</xdr:colOff>
      <xdr:row>23</xdr:row>
      <xdr:rowOff>314325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70F30FBD-0529-4ECC-93E5-97912D624B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972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85725</xdr:colOff>
      <xdr:row>19</xdr:row>
      <xdr:rowOff>104776</xdr:rowOff>
    </xdr:from>
    <xdr:to>
      <xdr:col>2</xdr:col>
      <xdr:colOff>325179</xdr:colOff>
      <xdr:row>19</xdr:row>
      <xdr:rowOff>323850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D9A5E7D2-9386-414E-AAB3-C990977F0C2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95425" y="8210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</xdr:colOff>
      <xdr:row>13</xdr:row>
      <xdr:rowOff>104776</xdr:rowOff>
    </xdr:from>
    <xdr:to>
      <xdr:col>2</xdr:col>
      <xdr:colOff>248979</xdr:colOff>
      <xdr:row>13</xdr:row>
      <xdr:rowOff>323850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B4BB2DB-09D9-4E21-BE49-393FB052B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5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9</xdr:row>
      <xdr:rowOff>95251</xdr:rowOff>
    </xdr:from>
    <xdr:to>
      <xdr:col>2</xdr:col>
      <xdr:colOff>334704</xdr:colOff>
      <xdr:row>9</xdr:row>
      <xdr:rowOff>314325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40FC666A-2805-4869-B519-40FE7B484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4391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8</xdr:row>
      <xdr:rowOff>95251</xdr:rowOff>
    </xdr:from>
    <xdr:to>
      <xdr:col>2</xdr:col>
      <xdr:colOff>201354</xdr:colOff>
      <xdr:row>8</xdr:row>
      <xdr:rowOff>314325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5FFB5CCD-0EAC-4803-AA30-3B1FD7E746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371600" y="401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85725</xdr:colOff>
      <xdr:row>3</xdr:row>
      <xdr:rowOff>95251</xdr:rowOff>
    </xdr:from>
    <xdr:to>
      <xdr:col>2</xdr:col>
      <xdr:colOff>325179</xdr:colOff>
      <xdr:row>3</xdr:row>
      <xdr:rowOff>314325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8817A887-D282-4FAA-AF0D-51C6E3B325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95425" y="210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2</xdr:row>
      <xdr:rowOff>95251</xdr:rowOff>
    </xdr:from>
    <xdr:to>
      <xdr:col>3</xdr:col>
      <xdr:colOff>325179</xdr:colOff>
      <xdr:row>2</xdr:row>
      <xdr:rowOff>314325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2D273D2F-C3E1-4379-A170-14B85F66EF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1724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3</xdr:row>
      <xdr:rowOff>95251</xdr:rowOff>
    </xdr:from>
    <xdr:to>
      <xdr:col>3</xdr:col>
      <xdr:colOff>325179</xdr:colOff>
      <xdr:row>3</xdr:row>
      <xdr:rowOff>314325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25F89A1C-0FE1-49E4-87BA-1EAC35CDB5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2105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6</xdr:row>
      <xdr:rowOff>95251</xdr:rowOff>
    </xdr:from>
    <xdr:to>
      <xdr:col>3</xdr:col>
      <xdr:colOff>334704</xdr:colOff>
      <xdr:row>6</xdr:row>
      <xdr:rowOff>314325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FCD19E06-C877-4792-A05B-0C128BEFF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3248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11</xdr:row>
      <xdr:rowOff>95251</xdr:rowOff>
    </xdr:from>
    <xdr:to>
      <xdr:col>3</xdr:col>
      <xdr:colOff>344229</xdr:colOff>
      <xdr:row>11</xdr:row>
      <xdr:rowOff>314325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D82CAFB3-212B-4715-8867-3AD631D9A5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24150" y="515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1200150</xdr:colOff>
      <xdr:row>13</xdr:row>
      <xdr:rowOff>104776</xdr:rowOff>
    </xdr:from>
    <xdr:to>
      <xdr:col>3</xdr:col>
      <xdr:colOff>229929</xdr:colOff>
      <xdr:row>13</xdr:row>
      <xdr:rowOff>323850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CC603DAA-3231-4EF8-BF1C-ACE13CAEF0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09850" y="5924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16</xdr:row>
      <xdr:rowOff>104776</xdr:rowOff>
    </xdr:from>
    <xdr:to>
      <xdr:col>3</xdr:col>
      <xdr:colOff>325179</xdr:colOff>
      <xdr:row>16</xdr:row>
      <xdr:rowOff>323850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963CE303-1971-4758-86C9-EFB15838C5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7067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18</xdr:row>
      <xdr:rowOff>95251</xdr:rowOff>
    </xdr:from>
    <xdr:to>
      <xdr:col>3</xdr:col>
      <xdr:colOff>258504</xdr:colOff>
      <xdr:row>18</xdr:row>
      <xdr:rowOff>314325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58A8259C-21FF-4195-B377-58CBF98FD6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38425" y="782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21</xdr:row>
      <xdr:rowOff>95251</xdr:rowOff>
    </xdr:from>
    <xdr:to>
      <xdr:col>3</xdr:col>
      <xdr:colOff>325179</xdr:colOff>
      <xdr:row>21</xdr:row>
      <xdr:rowOff>314325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2AAD4E8F-1EED-4408-958A-0A5F74EE58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0" y="8963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22</xdr:row>
      <xdr:rowOff>85726</xdr:rowOff>
    </xdr:from>
    <xdr:to>
      <xdr:col>3</xdr:col>
      <xdr:colOff>334704</xdr:colOff>
      <xdr:row>22</xdr:row>
      <xdr:rowOff>304800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DF3BD45C-4212-4F5C-90C8-5B273769B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9334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104775</xdr:colOff>
      <xdr:row>17</xdr:row>
      <xdr:rowOff>104776</xdr:rowOff>
    </xdr:from>
    <xdr:to>
      <xdr:col>5</xdr:col>
      <xdr:colOff>344229</xdr:colOff>
      <xdr:row>17</xdr:row>
      <xdr:rowOff>323850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480A4005-3DA6-4A68-9FD7-90CC6A72A6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0" y="7448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16</xdr:row>
      <xdr:rowOff>95251</xdr:rowOff>
    </xdr:from>
    <xdr:to>
      <xdr:col>5</xdr:col>
      <xdr:colOff>239454</xdr:colOff>
      <xdr:row>16</xdr:row>
      <xdr:rowOff>314325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2709AE5E-B861-4E82-BC29-6CDAA00D4A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48175" y="7058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15</xdr:row>
      <xdr:rowOff>104776</xdr:rowOff>
    </xdr:from>
    <xdr:to>
      <xdr:col>5</xdr:col>
      <xdr:colOff>268029</xdr:colOff>
      <xdr:row>15</xdr:row>
      <xdr:rowOff>323850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F3513597-A360-41DC-AD7D-E3C2EC83C4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0" y="668655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8</xdr:row>
      <xdr:rowOff>95251</xdr:rowOff>
    </xdr:from>
    <xdr:to>
      <xdr:col>5</xdr:col>
      <xdr:colOff>248979</xdr:colOff>
      <xdr:row>8</xdr:row>
      <xdr:rowOff>314325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4CF7C705-85D1-4642-BF1F-ACF97A515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57700" y="4010026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7</xdr:row>
      <xdr:rowOff>85726</xdr:rowOff>
    </xdr:from>
    <xdr:to>
      <xdr:col>5</xdr:col>
      <xdr:colOff>248979</xdr:colOff>
      <xdr:row>7</xdr:row>
      <xdr:rowOff>304800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20D6C20A-AA5E-44D0-84CC-A228F22B2E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57700" y="3619501"/>
          <a:ext cx="239454" cy="219074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2</xdr:row>
      <xdr:rowOff>95251</xdr:rowOff>
    </xdr:from>
    <xdr:to>
      <xdr:col>5</xdr:col>
      <xdr:colOff>258504</xdr:colOff>
      <xdr:row>2</xdr:row>
      <xdr:rowOff>314325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9012519D-02BD-47C0-8543-0A765858B0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67225" y="1724026"/>
          <a:ext cx="239454" cy="219074"/>
        </a:xfrm>
        <a:prstGeom prst="rect">
          <a:avLst/>
        </a:prstGeom>
      </xdr:spPr>
    </xdr:pic>
    <xdr:clientData/>
  </xdr:twoCellAnchor>
  <xdr:oneCellAnchor>
    <xdr:from>
      <xdr:col>5</xdr:col>
      <xdr:colOff>161925</xdr:colOff>
      <xdr:row>21</xdr:row>
      <xdr:rowOff>85726</xdr:rowOff>
    </xdr:from>
    <xdr:ext cx="239454" cy="219074"/>
    <xdr:pic>
      <xdr:nvPicPr>
        <xdr:cNvPr id="26" name="圖片 25">
          <a:extLst>
            <a:ext uri="{FF2B5EF4-FFF2-40B4-BE49-F238E27FC236}">
              <a16:creationId xmlns:a16="http://schemas.microsoft.com/office/drawing/2014/main" id="{E9552D8D-576A-45AB-B4AA-2BD1C7C655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0" y="8953501"/>
          <a:ext cx="239454" cy="219074"/>
        </a:xfrm>
        <a:prstGeom prst="rect">
          <a:avLst/>
        </a:prstGeom>
      </xdr:spPr>
    </xdr:pic>
    <xdr:clientData/>
  </xdr:oneCellAnchor>
  <xdr:oneCellAnchor>
    <xdr:from>
      <xdr:col>3</xdr:col>
      <xdr:colOff>219075</xdr:colOff>
      <xdr:row>23</xdr:row>
      <xdr:rowOff>95251</xdr:rowOff>
    </xdr:from>
    <xdr:ext cx="239454" cy="219074"/>
    <xdr:pic>
      <xdr:nvPicPr>
        <xdr:cNvPr id="29" name="圖片 28">
          <a:extLst>
            <a:ext uri="{FF2B5EF4-FFF2-40B4-BE49-F238E27FC236}">
              <a16:creationId xmlns:a16="http://schemas.microsoft.com/office/drawing/2014/main" id="{A0D71CB3-20F6-431E-BBA8-7DC2D6421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9725026"/>
          <a:ext cx="239454" cy="219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24CBA634-6333-4A2F-8F5F-3B246F86D5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4013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tabSelected="1" zoomScaleNormal="100" workbookViewId="0">
      <selection activeCell="B5" sqref="B5:F6"/>
    </sheetView>
  </sheetViews>
  <sheetFormatPr defaultRowHeight="16.5"/>
  <cols>
    <col min="1" max="1" width="10.375" customWidth="1"/>
    <col min="2" max="2" width="8.125" style="4" customWidth="1"/>
    <col min="3" max="3" width="15.875" customWidth="1"/>
    <col min="4" max="4" width="15.625" customWidth="1"/>
    <col min="5" max="5" width="8.375" customWidth="1"/>
    <col min="6" max="6" width="15.7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21" ht="33.75" customHeight="1" thickBot="1">
      <c r="A1" s="466" t="s">
        <v>566</v>
      </c>
      <c r="B1" s="467"/>
      <c r="C1" s="467"/>
      <c r="D1" s="467"/>
      <c r="E1" s="467"/>
      <c r="F1" s="467"/>
      <c r="G1" s="467"/>
      <c r="H1" s="467"/>
      <c r="I1" s="467"/>
      <c r="J1" s="467"/>
      <c r="K1" s="467"/>
      <c r="L1" s="467"/>
      <c r="M1" s="467"/>
      <c r="N1" s="467"/>
    </row>
    <row r="2" spans="1:21" ht="63.75" customHeight="1" thickBot="1">
      <c r="A2" s="25" t="s">
        <v>75</v>
      </c>
      <c r="B2" s="26" t="s">
        <v>76</v>
      </c>
      <c r="C2" s="26" t="s">
        <v>77</v>
      </c>
      <c r="D2" s="26" t="s">
        <v>78</v>
      </c>
      <c r="E2" s="26" t="s">
        <v>65</v>
      </c>
      <c r="F2" s="26" t="s">
        <v>79</v>
      </c>
      <c r="G2" s="27" t="s">
        <v>80</v>
      </c>
      <c r="H2" s="468" t="s">
        <v>81</v>
      </c>
      <c r="I2" s="468" t="s">
        <v>82</v>
      </c>
      <c r="J2" s="468" t="s">
        <v>83</v>
      </c>
      <c r="K2" s="468" t="s">
        <v>108</v>
      </c>
      <c r="L2" s="468" t="s">
        <v>106</v>
      </c>
      <c r="M2" s="468" t="s">
        <v>107</v>
      </c>
      <c r="N2" s="29" t="s">
        <v>84</v>
      </c>
    </row>
    <row r="3" spans="1:21" ht="30" customHeight="1">
      <c r="A3" s="368" t="s">
        <v>341</v>
      </c>
      <c r="B3" s="352" t="s">
        <v>323</v>
      </c>
      <c r="C3" s="469" t="s">
        <v>206</v>
      </c>
      <c r="D3" s="352" t="s">
        <v>438</v>
      </c>
      <c r="E3" s="470" t="s">
        <v>120</v>
      </c>
      <c r="F3" s="471" t="s">
        <v>382</v>
      </c>
      <c r="G3" s="315"/>
      <c r="H3" s="369">
        <v>5</v>
      </c>
      <c r="I3" s="370">
        <v>2.6</v>
      </c>
      <c r="J3" s="370">
        <v>1.4</v>
      </c>
      <c r="K3" s="370">
        <v>2.5</v>
      </c>
      <c r="L3" s="371"/>
      <c r="M3" s="372"/>
      <c r="N3" s="317">
        <f t="shared" ref="N3:N4" si="0">(H3*70)+(I3*75)+(J3*25)+(K3*45)+(L3*60)+(M3*150)</f>
        <v>692.5</v>
      </c>
    </row>
    <row r="4" spans="1:21" ht="30" customHeight="1">
      <c r="A4" s="144" t="s">
        <v>340</v>
      </c>
      <c r="B4" s="472" t="s">
        <v>369</v>
      </c>
      <c r="C4" s="367" t="s">
        <v>370</v>
      </c>
      <c r="D4" s="472" t="s">
        <v>413</v>
      </c>
      <c r="E4" s="473"/>
      <c r="F4" s="353"/>
      <c r="G4" s="313" t="s">
        <v>330</v>
      </c>
      <c r="H4" s="118">
        <v>5.2</v>
      </c>
      <c r="I4" s="169">
        <v>3.1</v>
      </c>
      <c r="J4" s="118">
        <v>1</v>
      </c>
      <c r="K4" s="118">
        <v>2.5</v>
      </c>
      <c r="L4" s="52">
        <v>1</v>
      </c>
      <c r="M4" s="11"/>
      <c r="N4" s="317">
        <f t="shared" si="0"/>
        <v>794</v>
      </c>
    </row>
    <row r="5" spans="1:21" ht="30" customHeight="1">
      <c r="A5" s="474" t="s">
        <v>339</v>
      </c>
      <c r="B5" s="475" t="s">
        <v>197</v>
      </c>
      <c r="C5" s="476"/>
      <c r="D5" s="476"/>
      <c r="E5" s="476"/>
      <c r="F5" s="476"/>
      <c r="G5" s="477"/>
      <c r="H5" s="478"/>
      <c r="I5" s="479"/>
      <c r="J5" s="478"/>
      <c r="K5" s="478"/>
      <c r="L5" s="480"/>
      <c r="M5" s="480"/>
      <c r="N5" s="481"/>
    </row>
    <row r="6" spans="1:21" ht="30" customHeight="1" thickBot="1">
      <c r="A6" s="482" t="s">
        <v>338</v>
      </c>
      <c r="B6" s="483"/>
      <c r="C6" s="484"/>
      <c r="D6" s="484"/>
      <c r="E6" s="484"/>
      <c r="F6" s="484"/>
      <c r="G6" s="485"/>
      <c r="H6" s="486"/>
      <c r="I6" s="487"/>
      <c r="J6" s="486"/>
      <c r="K6" s="486"/>
      <c r="L6" s="488"/>
      <c r="M6" s="488"/>
      <c r="N6" s="489"/>
    </row>
    <row r="7" spans="1:21" ht="30" customHeight="1">
      <c r="A7" s="134" t="s">
        <v>337</v>
      </c>
      <c r="B7" s="367" t="s">
        <v>551</v>
      </c>
      <c r="C7" s="472" t="s">
        <v>426</v>
      </c>
      <c r="D7" s="472" t="s">
        <v>207</v>
      </c>
      <c r="E7" s="490" t="s">
        <v>94</v>
      </c>
      <c r="F7" s="472" t="s">
        <v>424</v>
      </c>
      <c r="G7" s="313"/>
      <c r="H7" s="348">
        <v>5</v>
      </c>
      <c r="I7" s="170">
        <v>2.7</v>
      </c>
      <c r="J7" s="145">
        <v>1.6</v>
      </c>
      <c r="K7" s="145">
        <v>2.5</v>
      </c>
      <c r="L7" s="9"/>
      <c r="M7" s="9"/>
      <c r="N7" s="317">
        <f t="shared" ref="N7:N24" si="1">(H7*70)+(I7*75)+(J7*25)+(K7*45)+(L7*60)+(M7*150)</f>
        <v>705</v>
      </c>
    </row>
    <row r="8" spans="1:21" ht="30" customHeight="1">
      <c r="A8" s="357" t="s">
        <v>336</v>
      </c>
      <c r="B8" s="353" t="s">
        <v>323</v>
      </c>
      <c r="C8" s="472" t="s">
        <v>407</v>
      </c>
      <c r="D8" s="472" t="s">
        <v>417</v>
      </c>
      <c r="E8" s="470" t="s">
        <v>120</v>
      </c>
      <c r="F8" s="472" t="s">
        <v>368</v>
      </c>
      <c r="G8" s="314"/>
      <c r="H8" s="169">
        <v>5.3</v>
      </c>
      <c r="I8" s="118">
        <v>2.6</v>
      </c>
      <c r="J8" s="118">
        <v>1.7</v>
      </c>
      <c r="K8" s="118">
        <v>2.5</v>
      </c>
      <c r="L8" s="52"/>
      <c r="M8" s="11"/>
      <c r="N8" s="317">
        <f t="shared" si="1"/>
        <v>721</v>
      </c>
    </row>
    <row r="9" spans="1:21" s="325" customFormat="1" ht="30" customHeight="1">
      <c r="A9" s="358" t="s">
        <v>343</v>
      </c>
      <c r="B9" s="472" t="s">
        <v>199</v>
      </c>
      <c r="C9" s="491" t="s">
        <v>202</v>
      </c>
      <c r="D9" s="491" t="s">
        <v>410</v>
      </c>
      <c r="E9" s="490"/>
      <c r="F9" s="472" t="s">
        <v>372</v>
      </c>
      <c r="G9" s="314"/>
      <c r="H9" s="118">
        <v>5.0999999999999996</v>
      </c>
      <c r="I9" s="118">
        <v>2.8</v>
      </c>
      <c r="J9" s="118">
        <v>1.1000000000000001</v>
      </c>
      <c r="K9" s="170">
        <v>2.5</v>
      </c>
      <c r="L9" s="52"/>
      <c r="M9" s="11"/>
      <c r="N9" s="317">
        <f t="shared" si="1"/>
        <v>707</v>
      </c>
      <c r="U9"/>
    </row>
    <row r="10" spans="1:21" ht="30" customHeight="1">
      <c r="A10" s="134" t="s">
        <v>342</v>
      </c>
      <c r="B10" s="353" t="s">
        <v>323</v>
      </c>
      <c r="C10" s="491" t="s">
        <v>204</v>
      </c>
      <c r="D10" s="491" t="s">
        <v>307</v>
      </c>
      <c r="E10" s="490" t="s">
        <v>94</v>
      </c>
      <c r="F10" s="491" t="s">
        <v>423</v>
      </c>
      <c r="G10" s="313" t="s">
        <v>330</v>
      </c>
      <c r="H10" s="348">
        <v>5.0999999999999996</v>
      </c>
      <c r="I10" s="170">
        <v>2.6</v>
      </c>
      <c r="J10" s="145">
        <v>1.8</v>
      </c>
      <c r="K10" s="145">
        <v>2.5</v>
      </c>
      <c r="L10" s="9">
        <v>1</v>
      </c>
      <c r="M10" s="9"/>
      <c r="N10" s="317">
        <f t="shared" si="1"/>
        <v>769.5</v>
      </c>
    </row>
    <row r="11" spans="1:21" ht="30" customHeight="1" thickBot="1">
      <c r="A11" s="135" t="s">
        <v>335</v>
      </c>
      <c r="B11" s="355" t="s">
        <v>552</v>
      </c>
      <c r="C11" s="492" t="s">
        <v>408</v>
      </c>
      <c r="D11" s="492" t="s">
        <v>421</v>
      </c>
      <c r="E11" s="490" t="s">
        <v>94</v>
      </c>
      <c r="F11" s="492" t="s">
        <v>420</v>
      </c>
      <c r="G11" s="413" t="s">
        <v>329</v>
      </c>
      <c r="H11" s="349">
        <v>5.4</v>
      </c>
      <c r="I11" s="120">
        <v>2.7</v>
      </c>
      <c r="J11" s="246">
        <v>2</v>
      </c>
      <c r="K11" s="246">
        <v>2.5</v>
      </c>
      <c r="L11" s="53"/>
      <c r="M11" s="10"/>
      <c r="N11" s="227">
        <f t="shared" si="1"/>
        <v>743</v>
      </c>
    </row>
    <row r="12" spans="1:21" ht="30" customHeight="1">
      <c r="A12" s="134" t="s">
        <v>344</v>
      </c>
      <c r="B12" s="352" t="s">
        <v>551</v>
      </c>
      <c r="C12" s="472" t="s">
        <v>409</v>
      </c>
      <c r="D12" s="472" t="s">
        <v>414</v>
      </c>
      <c r="E12" s="493" t="s">
        <v>94</v>
      </c>
      <c r="F12" s="472" t="s">
        <v>443</v>
      </c>
      <c r="G12" s="313"/>
      <c r="H12" s="348">
        <v>5.3</v>
      </c>
      <c r="I12" s="170">
        <v>3.1</v>
      </c>
      <c r="J12" s="145">
        <v>1.5</v>
      </c>
      <c r="K12" s="145">
        <v>2.5</v>
      </c>
      <c r="L12" s="9"/>
      <c r="M12" s="9"/>
      <c r="N12" s="98">
        <f t="shared" si="1"/>
        <v>753.5</v>
      </c>
    </row>
    <row r="13" spans="1:21" ht="30" customHeight="1">
      <c r="A13" s="134" t="s">
        <v>345</v>
      </c>
      <c r="B13" s="353" t="s">
        <v>323</v>
      </c>
      <c r="C13" s="472" t="s">
        <v>201</v>
      </c>
      <c r="D13" s="472" t="s">
        <v>208</v>
      </c>
      <c r="E13" s="470" t="s">
        <v>120</v>
      </c>
      <c r="F13" s="472" t="s">
        <v>427</v>
      </c>
      <c r="G13" s="313"/>
      <c r="H13" s="350">
        <v>5</v>
      </c>
      <c r="I13" s="118">
        <v>2.6</v>
      </c>
      <c r="J13" s="118">
        <v>2</v>
      </c>
      <c r="K13" s="118">
        <v>2.5</v>
      </c>
      <c r="L13" s="52"/>
      <c r="M13" s="11"/>
      <c r="N13" s="317">
        <f t="shared" si="1"/>
        <v>707.5</v>
      </c>
    </row>
    <row r="14" spans="1:21" ht="30" customHeight="1">
      <c r="A14" s="144" t="s">
        <v>346</v>
      </c>
      <c r="B14" s="494" t="s">
        <v>136</v>
      </c>
      <c r="C14" s="472" t="s">
        <v>384</v>
      </c>
      <c r="D14" s="367" t="s">
        <v>560</v>
      </c>
      <c r="E14" s="490"/>
      <c r="F14" s="491" t="s">
        <v>375</v>
      </c>
      <c r="G14" s="313"/>
      <c r="H14" s="145">
        <v>5.3</v>
      </c>
      <c r="I14" s="170">
        <v>2.9</v>
      </c>
      <c r="J14" s="170">
        <v>1</v>
      </c>
      <c r="K14" s="170">
        <v>2.5</v>
      </c>
      <c r="L14" s="9"/>
      <c r="M14" s="9"/>
      <c r="N14" s="317">
        <f t="shared" si="1"/>
        <v>726</v>
      </c>
    </row>
    <row r="15" spans="1:21" ht="30" customHeight="1">
      <c r="A15" s="144" t="s">
        <v>347</v>
      </c>
      <c r="B15" s="353" t="s">
        <v>323</v>
      </c>
      <c r="C15" s="491" t="s">
        <v>416</v>
      </c>
      <c r="D15" s="472" t="s">
        <v>381</v>
      </c>
      <c r="E15" s="490" t="s">
        <v>94</v>
      </c>
      <c r="F15" s="491" t="s">
        <v>135</v>
      </c>
      <c r="G15" s="314" t="s">
        <v>330</v>
      </c>
      <c r="H15" s="169">
        <v>5.2</v>
      </c>
      <c r="I15" s="118">
        <v>2.5</v>
      </c>
      <c r="J15" s="118">
        <v>1.6</v>
      </c>
      <c r="K15" s="119">
        <v>2.5</v>
      </c>
      <c r="L15" s="52">
        <v>1</v>
      </c>
      <c r="M15" s="11"/>
      <c r="N15" s="317">
        <f t="shared" si="1"/>
        <v>764</v>
      </c>
    </row>
    <row r="16" spans="1:21" ht="30" customHeight="1" thickBot="1">
      <c r="A16" s="159" t="s">
        <v>348</v>
      </c>
      <c r="B16" s="355" t="s">
        <v>552</v>
      </c>
      <c r="C16" s="492" t="s">
        <v>419</v>
      </c>
      <c r="D16" s="492" t="s">
        <v>418</v>
      </c>
      <c r="E16" s="490" t="s">
        <v>94</v>
      </c>
      <c r="F16" s="492" t="s">
        <v>377</v>
      </c>
      <c r="G16" s="360" t="s">
        <v>558</v>
      </c>
      <c r="H16" s="246">
        <v>5.0999999999999996</v>
      </c>
      <c r="I16" s="120">
        <v>2.9</v>
      </c>
      <c r="J16" s="120">
        <v>1.7</v>
      </c>
      <c r="K16" s="120">
        <v>2.5</v>
      </c>
      <c r="L16" s="53"/>
      <c r="M16" s="10">
        <v>1</v>
      </c>
      <c r="N16" s="227">
        <f t="shared" si="1"/>
        <v>879.5</v>
      </c>
    </row>
    <row r="17" spans="1:14" ht="30" customHeight="1">
      <c r="A17" s="134" t="s">
        <v>349</v>
      </c>
      <c r="B17" s="352" t="s">
        <v>551</v>
      </c>
      <c r="C17" s="472" t="s">
        <v>145</v>
      </c>
      <c r="D17" s="472" t="s">
        <v>415</v>
      </c>
      <c r="E17" s="493" t="s">
        <v>94</v>
      </c>
      <c r="F17" s="472" t="s">
        <v>205</v>
      </c>
      <c r="G17" s="315"/>
      <c r="H17" s="348">
        <v>5</v>
      </c>
      <c r="I17" s="170">
        <v>2.9</v>
      </c>
      <c r="J17" s="145">
        <v>1.5</v>
      </c>
      <c r="K17" s="145">
        <v>2.5</v>
      </c>
      <c r="L17" s="9"/>
      <c r="M17" s="9"/>
      <c r="N17" s="98">
        <f t="shared" si="1"/>
        <v>717.5</v>
      </c>
    </row>
    <row r="18" spans="1:14" ht="30" customHeight="1">
      <c r="A18" s="134" t="s">
        <v>350</v>
      </c>
      <c r="B18" s="353" t="s">
        <v>323</v>
      </c>
      <c r="C18" s="472" t="s">
        <v>314</v>
      </c>
      <c r="D18" s="491" t="s">
        <v>200</v>
      </c>
      <c r="E18" s="470" t="s">
        <v>120</v>
      </c>
      <c r="F18" s="491" t="s">
        <v>315</v>
      </c>
      <c r="G18" s="314"/>
      <c r="H18" s="350">
        <v>5</v>
      </c>
      <c r="I18" s="118">
        <v>2.5</v>
      </c>
      <c r="J18" s="118">
        <v>1.7</v>
      </c>
      <c r="K18" s="118">
        <v>2.5</v>
      </c>
      <c r="L18" s="52"/>
      <c r="M18" s="9"/>
      <c r="N18" s="317">
        <f t="shared" si="1"/>
        <v>692.5</v>
      </c>
    </row>
    <row r="19" spans="1:14" ht="30" customHeight="1">
      <c r="A19" s="134" t="s">
        <v>351</v>
      </c>
      <c r="B19" s="494" t="s">
        <v>198</v>
      </c>
      <c r="C19" s="491" t="s">
        <v>371</v>
      </c>
      <c r="D19" s="491" t="s">
        <v>412</v>
      </c>
      <c r="E19" s="490"/>
      <c r="F19" s="472"/>
      <c r="G19" s="314"/>
      <c r="H19" s="145">
        <v>5.4</v>
      </c>
      <c r="I19" s="170">
        <v>2.6</v>
      </c>
      <c r="J19" s="170">
        <v>1.1000000000000001</v>
      </c>
      <c r="K19" s="170">
        <v>2.5</v>
      </c>
      <c r="L19" s="9"/>
      <c r="M19" s="11"/>
      <c r="N19" s="317">
        <f t="shared" si="1"/>
        <v>713</v>
      </c>
    </row>
    <row r="20" spans="1:14" ht="30" customHeight="1">
      <c r="A20" s="134" t="s">
        <v>352</v>
      </c>
      <c r="B20" s="353" t="s">
        <v>323</v>
      </c>
      <c r="C20" s="491" t="s">
        <v>366</v>
      </c>
      <c r="D20" s="491" t="s">
        <v>373</v>
      </c>
      <c r="E20" s="490" t="s">
        <v>94</v>
      </c>
      <c r="F20" s="472" t="s">
        <v>144</v>
      </c>
      <c r="G20" s="314" t="s">
        <v>330</v>
      </c>
      <c r="H20" s="351">
        <v>5</v>
      </c>
      <c r="I20" s="119">
        <v>2.9</v>
      </c>
      <c r="J20" s="119">
        <v>2.2000000000000002</v>
      </c>
      <c r="K20" s="119">
        <v>2.5</v>
      </c>
      <c r="L20" s="11">
        <v>1</v>
      </c>
      <c r="M20" s="11"/>
      <c r="N20" s="317">
        <f t="shared" si="1"/>
        <v>795</v>
      </c>
    </row>
    <row r="21" spans="1:14" ht="30" customHeight="1" thickBot="1">
      <c r="A21" s="135" t="s">
        <v>353</v>
      </c>
      <c r="B21" s="355" t="s">
        <v>552</v>
      </c>
      <c r="C21" s="492" t="s">
        <v>379</v>
      </c>
      <c r="D21" s="492" t="s">
        <v>374</v>
      </c>
      <c r="E21" s="495" t="s">
        <v>94</v>
      </c>
      <c r="F21" s="492" t="s">
        <v>203</v>
      </c>
      <c r="G21" s="312"/>
      <c r="H21" s="310">
        <v>5.0999999999999996</v>
      </c>
      <c r="I21" s="120">
        <v>2.6</v>
      </c>
      <c r="J21" s="120">
        <v>2.1</v>
      </c>
      <c r="K21" s="120">
        <v>2.5</v>
      </c>
      <c r="L21" s="53"/>
      <c r="M21" s="10"/>
      <c r="N21" s="227">
        <f t="shared" si="1"/>
        <v>717</v>
      </c>
    </row>
    <row r="22" spans="1:14" ht="30" customHeight="1">
      <c r="A22" s="134" t="s">
        <v>354</v>
      </c>
      <c r="B22" s="352" t="s">
        <v>551</v>
      </c>
      <c r="C22" s="472" t="s">
        <v>425</v>
      </c>
      <c r="D22" s="472" t="s">
        <v>367</v>
      </c>
      <c r="E22" s="493" t="s">
        <v>94</v>
      </c>
      <c r="F22" s="491" t="s">
        <v>134</v>
      </c>
      <c r="G22" s="315"/>
      <c r="H22" s="348">
        <v>5</v>
      </c>
      <c r="I22" s="170">
        <v>3.1</v>
      </c>
      <c r="J22" s="145">
        <v>1.5</v>
      </c>
      <c r="K22" s="145">
        <v>2.5</v>
      </c>
      <c r="L22" s="9"/>
      <c r="M22" s="9"/>
      <c r="N22" s="98">
        <f t="shared" si="1"/>
        <v>732.5</v>
      </c>
    </row>
    <row r="23" spans="1:14" ht="30" customHeight="1">
      <c r="A23" s="134" t="s">
        <v>355</v>
      </c>
      <c r="B23" s="353" t="s">
        <v>323</v>
      </c>
      <c r="C23" s="491" t="s">
        <v>411</v>
      </c>
      <c r="D23" s="491" t="s">
        <v>390</v>
      </c>
      <c r="E23" s="496" t="s">
        <v>120</v>
      </c>
      <c r="F23" s="491" t="s">
        <v>422</v>
      </c>
      <c r="G23" s="314"/>
      <c r="H23" s="350">
        <v>5.4</v>
      </c>
      <c r="I23" s="118">
        <v>2.9</v>
      </c>
      <c r="J23" s="118">
        <v>1.5</v>
      </c>
      <c r="K23" s="118">
        <v>2.5</v>
      </c>
      <c r="L23" s="52"/>
      <c r="M23" s="9"/>
      <c r="N23" s="317">
        <f t="shared" si="1"/>
        <v>745.5</v>
      </c>
    </row>
    <row r="24" spans="1:14" ht="30" customHeight="1">
      <c r="A24" s="134" t="s">
        <v>364</v>
      </c>
      <c r="B24" s="494" t="s">
        <v>136</v>
      </c>
      <c r="C24" s="472" t="s">
        <v>383</v>
      </c>
      <c r="D24" s="472" t="s">
        <v>376</v>
      </c>
      <c r="E24" s="473"/>
      <c r="F24" s="491"/>
      <c r="G24" s="313"/>
      <c r="H24" s="348">
        <v>5.0999999999999996</v>
      </c>
      <c r="I24" s="170">
        <v>2.4</v>
      </c>
      <c r="J24" s="145">
        <v>1</v>
      </c>
      <c r="K24" s="145">
        <v>2.5</v>
      </c>
      <c r="L24" s="9"/>
      <c r="M24" s="9"/>
      <c r="N24" s="317">
        <f t="shared" si="1"/>
        <v>674.5</v>
      </c>
    </row>
    <row r="25" spans="1:14" ht="28.5" customHeight="1">
      <c r="A25" s="37" t="s">
        <v>568</v>
      </c>
      <c r="B25" s="38"/>
      <c r="C25" s="38"/>
      <c r="D25" s="39" t="s">
        <v>569</v>
      </c>
      <c r="E25" s="38"/>
      <c r="F25" s="40"/>
      <c r="G25" s="37" t="s">
        <v>570</v>
      </c>
      <c r="H25" s="40"/>
      <c r="I25" s="40"/>
      <c r="J25" s="40"/>
      <c r="K25" s="40"/>
      <c r="L25" s="23"/>
      <c r="M25" s="8"/>
      <c r="N25" s="8"/>
    </row>
    <row r="26" spans="1:14">
      <c r="A26" s="420" t="s">
        <v>567</v>
      </c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</row>
    <row r="27" spans="1:14" ht="17.25" customHeight="1">
      <c r="A27" s="420" t="s">
        <v>362</v>
      </c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</row>
  </sheetData>
  <mergeCells count="4">
    <mergeCell ref="A1:N1"/>
    <mergeCell ref="A27:N27"/>
    <mergeCell ref="A26:N26"/>
    <mergeCell ref="B5:F6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B2" sqref="B2:C2"/>
    </sheetView>
  </sheetViews>
  <sheetFormatPr defaultRowHeight="16.5"/>
  <cols>
    <col min="1" max="1" width="10.25" customWidth="1"/>
    <col min="2" max="2" width="8.125" style="4" customWidth="1"/>
    <col min="3" max="3" width="16.125" customWidth="1"/>
    <col min="4" max="4" width="16.375" customWidth="1"/>
    <col min="5" max="5" width="8.375" customWidth="1"/>
    <col min="6" max="6" width="14.875" customWidth="1"/>
    <col min="7" max="7" width="2.5" style="12" customWidth="1"/>
    <col min="8" max="13" width="3.125" customWidth="1"/>
    <col min="14" max="14" width="3.625" customWidth="1"/>
  </cols>
  <sheetData>
    <row r="1" spans="1:14" ht="30.75" customHeight="1">
      <c r="A1" s="421" t="s">
        <v>74</v>
      </c>
      <c r="B1" s="421"/>
      <c r="C1" s="421"/>
      <c r="D1" s="421"/>
      <c r="E1" s="421"/>
      <c r="F1" s="421"/>
      <c r="G1" s="422"/>
      <c r="H1" s="422"/>
      <c r="I1" s="422"/>
      <c r="J1" s="422"/>
    </row>
    <row r="2" spans="1:14" ht="33.75" customHeight="1" thickBot="1">
      <c r="A2" s="160" t="s">
        <v>88</v>
      </c>
      <c r="B2" s="423" t="s">
        <v>565</v>
      </c>
      <c r="C2" s="423"/>
      <c r="D2" s="424" t="s">
        <v>333</v>
      </c>
      <c r="E2" s="424"/>
      <c r="F2" s="424"/>
    </row>
    <row r="3" spans="1:14" ht="63.75" customHeight="1" thickBot="1">
      <c r="A3" s="25" t="s">
        <v>75</v>
      </c>
      <c r="B3" s="26" t="s">
        <v>76</v>
      </c>
      <c r="C3" s="26" t="s">
        <v>77</v>
      </c>
      <c r="D3" s="26" t="s">
        <v>78</v>
      </c>
      <c r="E3" s="26" t="s">
        <v>65</v>
      </c>
      <c r="F3" s="26" t="s">
        <v>0</v>
      </c>
      <c r="G3" s="27" t="s">
        <v>80</v>
      </c>
      <c r="H3" s="28" t="s">
        <v>81</v>
      </c>
      <c r="I3" s="20" t="s">
        <v>82</v>
      </c>
      <c r="J3" s="22" t="s">
        <v>83</v>
      </c>
      <c r="K3" s="225" t="s">
        <v>108</v>
      </c>
      <c r="L3" s="21" t="s">
        <v>106</v>
      </c>
      <c r="M3" s="224" t="s">
        <v>107</v>
      </c>
      <c r="N3" s="29" t="s">
        <v>84</v>
      </c>
    </row>
    <row r="4" spans="1:14" ht="30" customHeight="1">
      <c r="A4" s="134" t="s">
        <v>341</v>
      </c>
      <c r="B4" s="352" t="s">
        <v>323</v>
      </c>
      <c r="C4" s="36" t="s">
        <v>428</v>
      </c>
      <c r="D4" s="156" t="s">
        <v>402</v>
      </c>
      <c r="E4" s="318" t="s">
        <v>120</v>
      </c>
      <c r="F4" s="245" t="s">
        <v>382</v>
      </c>
      <c r="G4" s="315"/>
      <c r="H4" s="369">
        <v>5</v>
      </c>
      <c r="I4" s="370">
        <v>2.6</v>
      </c>
      <c r="J4" s="370">
        <v>1.4</v>
      </c>
      <c r="K4" s="370">
        <v>2.5</v>
      </c>
      <c r="L4" s="371"/>
      <c r="M4" s="372"/>
      <c r="N4" s="317">
        <f t="shared" ref="N4:N5" si="0">(H4*70)+(I4*75)+(J4*25)+(K4*45)+(L4*60)+(M4*150)</f>
        <v>692.5</v>
      </c>
    </row>
    <row r="5" spans="1:14" ht="30" customHeight="1">
      <c r="A5" s="144" t="s">
        <v>340</v>
      </c>
      <c r="B5" s="354" t="s">
        <v>369</v>
      </c>
      <c r="C5" s="157" t="s">
        <v>370</v>
      </c>
      <c r="D5" s="51" t="s">
        <v>365</v>
      </c>
      <c r="E5" s="319"/>
      <c r="F5" s="155"/>
      <c r="G5" s="313" t="s">
        <v>330</v>
      </c>
      <c r="H5" s="118">
        <v>5.2</v>
      </c>
      <c r="I5" s="169">
        <v>3.1</v>
      </c>
      <c r="J5" s="118">
        <v>1</v>
      </c>
      <c r="K5" s="118">
        <v>2.5</v>
      </c>
      <c r="L5" s="52">
        <v>1</v>
      </c>
      <c r="M5" s="11"/>
      <c r="N5" s="317">
        <f t="shared" si="0"/>
        <v>794</v>
      </c>
    </row>
    <row r="6" spans="1:14" ht="30" customHeight="1">
      <c r="A6" s="361" t="s">
        <v>339</v>
      </c>
      <c r="B6" s="425" t="s">
        <v>197</v>
      </c>
      <c r="C6" s="426"/>
      <c r="D6" s="426"/>
      <c r="E6" s="426"/>
      <c r="F6" s="426"/>
      <c r="G6" s="363"/>
      <c r="H6" s="364"/>
      <c r="I6" s="365"/>
      <c r="J6" s="364"/>
      <c r="K6" s="364"/>
      <c r="L6" s="366"/>
      <c r="M6" s="366"/>
      <c r="N6" s="373"/>
    </row>
    <row r="7" spans="1:14" ht="30" customHeight="1" thickBot="1">
      <c r="A7" s="362" t="s">
        <v>338</v>
      </c>
      <c r="B7" s="427"/>
      <c r="C7" s="428"/>
      <c r="D7" s="428"/>
      <c r="E7" s="428"/>
      <c r="F7" s="428"/>
      <c r="G7" s="374"/>
      <c r="H7" s="375"/>
      <c r="I7" s="376"/>
      <c r="J7" s="375"/>
      <c r="K7" s="375"/>
      <c r="L7" s="377"/>
      <c r="M7" s="377"/>
      <c r="N7" s="378"/>
    </row>
    <row r="8" spans="1:14" ht="30" customHeight="1">
      <c r="A8" s="134" t="s">
        <v>337</v>
      </c>
      <c r="B8" s="367" t="s">
        <v>551</v>
      </c>
      <c r="C8" s="323" t="s">
        <v>432</v>
      </c>
      <c r="D8" s="51" t="s">
        <v>403</v>
      </c>
      <c r="E8" s="319" t="s">
        <v>94</v>
      </c>
      <c r="F8" s="245" t="s">
        <v>313</v>
      </c>
      <c r="G8" s="313"/>
      <c r="H8" s="348">
        <v>5</v>
      </c>
      <c r="I8" s="170">
        <v>2.7</v>
      </c>
      <c r="J8" s="145">
        <v>1.6</v>
      </c>
      <c r="K8" s="145">
        <v>2.5</v>
      </c>
      <c r="L8" s="9"/>
      <c r="M8" s="9"/>
      <c r="N8" s="317">
        <f t="shared" ref="N8:N25" si="1">(H8*70)+(I8*75)+(J8*25)+(K8*45)+(L8*60)+(M8*150)</f>
        <v>705</v>
      </c>
    </row>
    <row r="9" spans="1:14" ht="30" customHeight="1">
      <c r="A9" s="357" t="s">
        <v>336</v>
      </c>
      <c r="B9" s="353" t="s">
        <v>323</v>
      </c>
      <c r="C9" s="133" t="s">
        <v>312</v>
      </c>
      <c r="D9" s="51" t="s">
        <v>378</v>
      </c>
      <c r="E9" s="318" t="s">
        <v>120</v>
      </c>
      <c r="F9" s="245" t="s">
        <v>400</v>
      </c>
      <c r="G9" s="314"/>
      <c r="H9" s="169">
        <v>5.3</v>
      </c>
      <c r="I9" s="118">
        <v>2.6</v>
      </c>
      <c r="J9" s="118">
        <v>1.7</v>
      </c>
      <c r="K9" s="118">
        <v>2.5</v>
      </c>
      <c r="L9" s="52"/>
      <c r="M9" s="11"/>
      <c r="N9" s="317">
        <f t="shared" si="1"/>
        <v>721</v>
      </c>
    </row>
    <row r="10" spans="1:14" ht="30" customHeight="1">
      <c r="A10" s="358" t="s">
        <v>343</v>
      </c>
      <c r="B10" s="354" t="s">
        <v>198</v>
      </c>
      <c r="C10" s="36" t="s">
        <v>387</v>
      </c>
      <c r="D10" s="51" t="s">
        <v>394</v>
      </c>
      <c r="E10" s="319"/>
      <c r="F10" s="245" t="s">
        <v>372</v>
      </c>
      <c r="G10" s="314"/>
      <c r="H10" s="118">
        <v>5.0999999999999996</v>
      </c>
      <c r="I10" s="118">
        <v>2.8</v>
      </c>
      <c r="J10" s="118">
        <v>1.1000000000000001</v>
      </c>
      <c r="K10" s="170">
        <v>2.5</v>
      </c>
      <c r="L10" s="52"/>
      <c r="M10" s="11"/>
      <c r="N10" s="317">
        <f t="shared" si="1"/>
        <v>707</v>
      </c>
    </row>
    <row r="11" spans="1:14" ht="30" customHeight="1">
      <c r="A11" s="134" t="s">
        <v>342</v>
      </c>
      <c r="B11" s="353" t="s">
        <v>323</v>
      </c>
      <c r="C11" s="133" t="s">
        <v>393</v>
      </c>
      <c r="D11" s="54" t="s">
        <v>307</v>
      </c>
      <c r="E11" s="319" t="s">
        <v>94</v>
      </c>
      <c r="F11" s="228" t="s">
        <v>388</v>
      </c>
      <c r="G11" s="313" t="s">
        <v>330</v>
      </c>
      <c r="H11" s="348">
        <v>5.0999999999999996</v>
      </c>
      <c r="I11" s="170">
        <v>2.6</v>
      </c>
      <c r="J11" s="145">
        <v>1.8</v>
      </c>
      <c r="K11" s="145">
        <v>2.5</v>
      </c>
      <c r="L11" s="9">
        <v>1</v>
      </c>
      <c r="M11" s="9"/>
      <c r="N11" s="317">
        <f t="shared" si="1"/>
        <v>769.5</v>
      </c>
    </row>
    <row r="12" spans="1:14" ht="30" customHeight="1" thickBot="1">
      <c r="A12" s="135" t="s">
        <v>335</v>
      </c>
      <c r="B12" s="355" t="s">
        <v>552</v>
      </c>
      <c r="C12" s="244" t="s">
        <v>430</v>
      </c>
      <c r="D12" s="136" t="s">
        <v>380</v>
      </c>
      <c r="E12" s="319" t="s">
        <v>94</v>
      </c>
      <c r="F12" s="379" t="s">
        <v>420</v>
      </c>
      <c r="G12" s="413" t="s">
        <v>329</v>
      </c>
      <c r="H12" s="349">
        <v>5.4</v>
      </c>
      <c r="I12" s="120">
        <v>2.7</v>
      </c>
      <c r="J12" s="246">
        <v>2</v>
      </c>
      <c r="K12" s="246">
        <v>2.5</v>
      </c>
      <c r="L12" s="53"/>
      <c r="M12" s="10"/>
      <c r="N12" s="227">
        <f t="shared" si="1"/>
        <v>743</v>
      </c>
    </row>
    <row r="13" spans="1:14" ht="30" customHeight="1">
      <c r="A13" s="134" t="s">
        <v>344</v>
      </c>
      <c r="B13" s="352" t="s">
        <v>551</v>
      </c>
      <c r="C13" s="336" t="s">
        <v>429</v>
      </c>
      <c r="D13" s="156" t="s">
        <v>405</v>
      </c>
      <c r="E13" s="321" t="s">
        <v>94</v>
      </c>
      <c r="F13" s="324" t="s">
        <v>444</v>
      </c>
      <c r="G13" s="313"/>
      <c r="H13" s="348">
        <v>5.3</v>
      </c>
      <c r="I13" s="170">
        <v>3.1</v>
      </c>
      <c r="J13" s="145">
        <v>1.5</v>
      </c>
      <c r="K13" s="145">
        <v>2.5</v>
      </c>
      <c r="L13" s="9"/>
      <c r="M13" s="9"/>
      <c r="N13" s="98">
        <f t="shared" si="1"/>
        <v>753.5</v>
      </c>
    </row>
    <row r="14" spans="1:14" ht="30" customHeight="1">
      <c r="A14" s="134" t="s">
        <v>345</v>
      </c>
      <c r="B14" s="353" t="s">
        <v>323</v>
      </c>
      <c r="C14" s="133" t="s">
        <v>397</v>
      </c>
      <c r="D14" s="54" t="s">
        <v>392</v>
      </c>
      <c r="E14" s="318" t="s">
        <v>120</v>
      </c>
      <c r="F14" s="245" t="s">
        <v>431</v>
      </c>
      <c r="G14" s="313"/>
      <c r="H14" s="350">
        <v>5</v>
      </c>
      <c r="I14" s="118">
        <v>2.6</v>
      </c>
      <c r="J14" s="118">
        <v>2</v>
      </c>
      <c r="K14" s="118">
        <v>2.5</v>
      </c>
      <c r="L14" s="52"/>
      <c r="M14" s="11"/>
      <c r="N14" s="317">
        <f t="shared" si="1"/>
        <v>707.5</v>
      </c>
    </row>
    <row r="15" spans="1:14" ht="30" customHeight="1">
      <c r="A15" s="144" t="s">
        <v>346</v>
      </c>
      <c r="B15" s="356" t="s">
        <v>136</v>
      </c>
      <c r="C15" s="243" t="s">
        <v>395</v>
      </c>
      <c r="D15" s="51" t="s">
        <v>334</v>
      </c>
      <c r="E15" s="319"/>
      <c r="F15" s="245" t="s">
        <v>375</v>
      </c>
      <c r="G15" s="313"/>
      <c r="H15" s="145">
        <v>5.3</v>
      </c>
      <c r="I15" s="170">
        <v>2.9</v>
      </c>
      <c r="J15" s="170">
        <v>1</v>
      </c>
      <c r="K15" s="170">
        <v>2.5</v>
      </c>
      <c r="L15" s="9"/>
      <c r="M15" s="9"/>
      <c r="N15" s="317">
        <f t="shared" si="1"/>
        <v>726</v>
      </c>
    </row>
    <row r="16" spans="1:14" ht="30" customHeight="1">
      <c r="A16" s="144" t="s">
        <v>347</v>
      </c>
      <c r="B16" s="353" t="s">
        <v>323</v>
      </c>
      <c r="C16" s="337" t="s">
        <v>396</v>
      </c>
      <c r="D16" s="54" t="s">
        <v>381</v>
      </c>
      <c r="E16" s="319" t="s">
        <v>94</v>
      </c>
      <c r="F16" s="228" t="s">
        <v>300</v>
      </c>
      <c r="G16" s="314" t="s">
        <v>330</v>
      </c>
      <c r="H16" s="169">
        <v>5.2</v>
      </c>
      <c r="I16" s="118">
        <v>2.5</v>
      </c>
      <c r="J16" s="118">
        <v>1.6</v>
      </c>
      <c r="K16" s="119">
        <v>2.5</v>
      </c>
      <c r="L16" s="52">
        <v>1</v>
      </c>
      <c r="M16" s="11"/>
      <c r="N16" s="317">
        <f t="shared" si="1"/>
        <v>764</v>
      </c>
    </row>
    <row r="17" spans="1:14" ht="30" customHeight="1" thickBot="1">
      <c r="A17" s="159" t="s">
        <v>348</v>
      </c>
      <c r="B17" s="355" t="s">
        <v>552</v>
      </c>
      <c r="C17" s="293" t="s">
        <v>433</v>
      </c>
      <c r="D17" s="347" t="s">
        <v>418</v>
      </c>
      <c r="E17" s="319" t="s">
        <v>94</v>
      </c>
      <c r="F17" s="252" t="s">
        <v>401</v>
      </c>
      <c r="G17" s="360" t="s">
        <v>558</v>
      </c>
      <c r="H17" s="246">
        <v>5.0999999999999996</v>
      </c>
      <c r="I17" s="120">
        <v>2.9</v>
      </c>
      <c r="J17" s="120">
        <v>1.7</v>
      </c>
      <c r="K17" s="120">
        <v>2.5</v>
      </c>
      <c r="L17" s="53"/>
      <c r="M17" s="10">
        <v>1</v>
      </c>
      <c r="N17" s="227">
        <f t="shared" si="1"/>
        <v>879.5</v>
      </c>
    </row>
    <row r="18" spans="1:14" ht="30" customHeight="1">
      <c r="A18" s="134" t="s">
        <v>349</v>
      </c>
      <c r="B18" s="352" t="s">
        <v>551</v>
      </c>
      <c r="C18" s="243" t="s">
        <v>316</v>
      </c>
      <c r="D18" s="156" t="s">
        <v>404</v>
      </c>
      <c r="E18" s="321" t="s">
        <v>94</v>
      </c>
      <c r="F18" s="245" t="s">
        <v>205</v>
      </c>
      <c r="G18" s="315"/>
      <c r="H18" s="348">
        <v>5</v>
      </c>
      <c r="I18" s="170">
        <v>2.9</v>
      </c>
      <c r="J18" s="145">
        <v>1.5</v>
      </c>
      <c r="K18" s="145">
        <v>2.5</v>
      </c>
      <c r="L18" s="9"/>
      <c r="M18" s="9"/>
      <c r="N18" s="98">
        <f t="shared" si="1"/>
        <v>717.5</v>
      </c>
    </row>
    <row r="19" spans="1:14" ht="30" customHeight="1">
      <c r="A19" s="134" t="s">
        <v>350</v>
      </c>
      <c r="B19" s="353" t="s">
        <v>323</v>
      </c>
      <c r="C19" s="133" t="s">
        <v>399</v>
      </c>
      <c r="D19" s="54" t="s">
        <v>200</v>
      </c>
      <c r="E19" s="318" t="s">
        <v>120</v>
      </c>
      <c r="F19" s="228" t="s">
        <v>315</v>
      </c>
      <c r="G19" s="314"/>
      <c r="H19" s="350">
        <v>5</v>
      </c>
      <c r="I19" s="118">
        <v>2.5</v>
      </c>
      <c r="J19" s="118">
        <v>1.7</v>
      </c>
      <c r="K19" s="118">
        <v>2.5</v>
      </c>
      <c r="L19" s="52"/>
      <c r="M19" s="9"/>
      <c r="N19" s="317">
        <f t="shared" si="1"/>
        <v>692.5</v>
      </c>
    </row>
    <row r="20" spans="1:14" ht="30" customHeight="1">
      <c r="A20" s="134" t="s">
        <v>351</v>
      </c>
      <c r="B20" s="356" t="s">
        <v>198</v>
      </c>
      <c r="C20" s="243" t="s">
        <v>371</v>
      </c>
      <c r="D20" s="51" t="s">
        <v>385</v>
      </c>
      <c r="E20" s="319"/>
      <c r="F20" s="228"/>
      <c r="G20" s="314"/>
      <c r="H20" s="145">
        <v>5.4</v>
      </c>
      <c r="I20" s="170">
        <v>2.6</v>
      </c>
      <c r="J20" s="170">
        <v>1.1000000000000001</v>
      </c>
      <c r="K20" s="170">
        <v>2.5</v>
      </c>
      <c r="L20" s="9"/>
      <c r="M20" s="11"/>
      <c r="N20" s="317">
        <f t="shared" si="1"/>
        <v>713</v>
      </c>
    </row>
    <row r="21" spans="1:14" ht="30" customHeight="1">
      <c r="A21" s="134" t="s">
        <v>352</v>
      </c>
      <c r="B21" s="353" t="s">
        <v>323</v>
      </c>
      <c r="C21" s="133" t="s">
        <v>391</v>
      </c>
      <c r="D21" s="54" t="s">
        <v>190</v>
      </c>
      <c r="E21" s="319" t="s">
        <v>94</v>
      </c>
      <c r="F21" s="245" t="s">
        <v>283</v>
      </c>
      <c r="G21" s="314" t="s">
        <v>330</v>
      </c>
      <c r="H21" s="351">
        <v>5</v>
      </c>
      <c r="I21" s="119">
        <v>2.9</v>
      </c>
      <c r="J21" s="119">
        <v>2.2000000000000002</v>
      </c>
      <c r="K21" s="119">
        <v>2.5</v>
      </c>
      <c r="L21" s="11">
        <v>1</v>
      </c>
      <c r="M21" s="11"/>
      <c r="N21" s="317">
        <f t="shared" si="1"/>
        <v>795</v>
      </c>
    </row>
    <row r="22" spans="1:14" ht="30" customHeight="1" thickBot="1">
      <c r="A22" s="135" t="s">
        <v>353</v>
      </c>
      <c r="B22" s="355" t="s">
        <v>552</v>
      </c>
      <c r="C22" s="293" t="s">
        <v>398</v>
      </c>
      <c r="D22" s="136" t="s">
        <v>374</v>
      </c>
      <c r="E22" s="322" t="s">
        <v>94</v>
      </c>
      <c r="F22" s="320" t="s">
        <v>203</v>
      </c>
      <c r="G22" s="312"/>
      <c r="H22" s="310">
        <v>5.0999999999999996</v>
      </c>
      <c r="I22" s="120">
        <v>2.6</v>
      </c>
      <c r="J22" s="120">
        <v>2.1</v>
      </c>
      <c r="K22" s="120">
        <v>2.5</v>
      </c>
      <c r="L22" s="53"/>
      <c r="M22" s="10"/>
      <c r="N22" s="227">
        <f t="shared" si="1"/>
        <v>717</v>
      </c>
    </row>
    <row r="23" spans="1:14" ht="30" customHeight="1">
      <c r="A23" s="134" t="s">
        <v>354</v>
      </c>
      <c r="B23" s="352" t="s">
        <v>551</v>
      </c>
      <c r="C23" s="133" t="s">
        <v>386</v>
      </c>
      <c r="D23" s="51" t="s">
        <v>406</v>
      </c>
      <c r="E23" s="321" t="s">
        <v>94</v>
      </c>
      <c r="F23" s="228" t="s">
        <v>134</v>
      </c>
      <c r="G23" s="315"/>
      <c r="H23" s="348">
        <v>5</v>
      </c>
      <c r="I23" s="170">
        <v>3.1</v>
      </c>
      <c r="J23" s="145">
        <v>1.5</v>
      </c>
      <c r="K23" s="145">
        <v>2.5</v>
      </c>
      <c r="L23" s="9"/>
      <c r="M23" s="9"/>
      <c r="N23" s="98">
        <f t="shared" si="1"/>
        <v>732.5</v>
      </c>
    </row>
    <row r="24" spans="1:14" ht="30" customHeight="1">
      <c r="A24" s="134" t="s">
        <v>355</v>
      </c>
      <c r="B24" s="353" t="s">
        <v>323</v>
      </c>
      <c r="C24" s="133" t="s">
        <v>389</v>
      </c>
      <c r="D24" s="54" t="s">
        <v>390</v>
      </c>
      <c r="E24" s="247" t="s">
        <v>120</v>
      </c>
      <c r="F24" s="228" t="s">
        <v>434</v>
      </c>
      <c r="G24" s="314"/>
      <c r="H24" s="350">
        <v>5.4</v>
      </c>
      <c r="I24" s="118">
        <v>2.9</v>
      </c>
      <c r="J24" s="118">
        <v>1.5</v>
      </c>
      <c r="K24" s="118">
        <v>2.5</v>
      </c>
      <c r="L24" s="52"/>
      <c r="M24" s="9"/>
      <c r="N24" s="317">
        <f t="shared" si="1"/>
        <v>745.5</v>
      </c>
    </row>
    <row r="25" spans="1:14" ht="30" customHeight="1">
      <c r="A25" s="134" t="s">
        <v>364</v>
      </c>
      <c r="B25" s="356" t="s">
        <v>136</v>
      </c>
      <c r="C25" s="243" t="s">
        <v>383</v>
      </c>
      <c r="D25" s="51" t="s">
        <v>542</v>
      </c>
      <c r="E25" s="158"/>
      <c r="F25" s="245"/>
      <c r="G25" s="313"/>
      <c r="H25" s="348">
        <v>5.0999999999999996</v>
      </c>
      <c r="I25" s="170">
        <v>2.4</v>
      </c>
      <c r="J25" s="145">
        <v>1</v>
      </c>
      <c r="K25" s="145">
        <v>2.5</v>
      </c>
      <c r="L25" s="9"/>
      <c r="M25" s="9"/>
      <c r="N25" s="317">
        <f t="shared" si="1"/>
        <v>674.5</v>
      </c>
    </row>
    <row r="26" spans="1:14" ht="30" customHeight="1">
      <c r="A26" s="37" t="s">
        <v>85</v>
      </c>
      <c r="B26" s="38"/>
      <c r="C26" s="38"/>
      <c r="D26" s="39" t="s">
        <v>86</v>
      </c>
      <c r="E26" s="38"/>
      <c r="F26" s="40"/>
      <c r="G26" s="37" t="s">
        <v>87</v>
      </c>
      <c r="H26" s="40"/>
      <c r="I26" s="40"/>
      <c r="J26" s="40"/>
      <c r="K26" s="40"/>
      <c r="L26" s="23"/>
      <c r="M26" s="8"/>
      <c r="N26" s="8"/>
    </row>
    <row r="27" spans="1:14" ht="17.25" customHeight="1">
      <c r="A27" s="419" t="s">
        <v>363</v>
      </c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</row>
  </sheetData>
  <mergeCells count="5">
    <mergeCell ref="A1:J1"/>
    <mergeCell ref="B2:C2"/>
    <mergeCell ref="D2:F2"/>
    <mergeCell ref="B6:F7"/>
    <mergeCell ref="A27:N27"/>
  </mergeCells>
  <phoneticPr fontId="20" type="noConversion"/>
  <printOptions horizontalCentered="1"/>
  <pageMargins left="0.19685039370078741" right="0" top="0" bottom="0" header="0.51181102362204722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4" hidden="1" customWidth="1"/>
    <col min="7" max="7" width="6.625" style="4" hidden="1" customWidth="1"/>
    <col min="8" max="8" width="3.625" style="35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5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5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7"/>
      <c r="C1" s="7"/>
      <c r="D1" s="430" t="s">
        <v>17</v>
      </c>
      <c r="E1" s="430"/>
      <c r="F1" s="430"/>
      <c r="G1" s="430"/>
      <c r="H1" s="430"/>
      <c r="I1" s="430"/>
      <c r="J1" s="430"/>
      <c r="K1" s="4" t="s">
        <v>565</v>
      </c>
      <c r="L1" t="s">
        <v>357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309" t="s">
        <v>1</v>
      </c>
      <c r="D2" s="433">
        <v>236</v>
      </c>
      <c r="E2" s="433"/>
      <c r="F2" s="33"/>
      <c r="G2" s="33"/>
      <c r="H2" s="33"/>
      <c r="I2" s="437" t="s">
        <v>356</v>
      </c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294"/>
      <c r="AO2" s="294"/>
    </row>
    <row r="3" spans="1:41" s="12" customFormat="1" ht="14.1" customHeight="1">
      <c r="A3" s="431" t="s">
        <v>6</v>
      </c>
      <c r="B3" s="13"/>
      <c r="C3" s="16">
        <v>45747</v>
      </c>
      <c r="D3" s="16"/>
      <c r="E3" s="16"/>
      <c r="F3" s="16"/>
      <c r="G3" s="16"/>
      <c r="H3" s="32"/>
      <c r="I3" s="13" t="s">
        <v>67</v>
      </c>
      <c r="J3" s="13"/>
      <c r="K3" s="16">
        <f>C3+1</f>
        <v>45748</v>
      </c>
      <c r="L3" s="16"/>
      <c r="M3" s="16"/>
      <c r="N3" s="16"/>
      <c r="O3" s="16"/>
      <c r="P3" s="32"/>
      <c r="Q3" s="13" t="s">
        <v>68</v>
      </c>
      <c r="R3" s="115"/>
      <c r="S3" s="16">
        <f>C3+2</f>
        <v>45749</v>
      </c>
      <c r="T3" s="16"/>
      <c r="U3" s="16"/>
      <c r="V3" s="16"/>
      <c r="W3" s="16"/>
      <c r="X3" s="32"/>
      <c r="Y3" s="13" t="s">
        <v>69</v>
      </c>
      <c r="Z3" s="115"/>
      <c r="AA3" s="447">
        <f>C3+3</f>
        <v>45750</v>
      </c>
      <c r="AB3" s="447"/>
      <c r="AC3" s="16"/>
      <c r="AD3" s="16"/>
      <c r="AE3" s="16"/>
      <c r="AF3" s="32"/>
      <c r="AG3" s="13" t="s">
        <v>70</v>
      </c>
      <c r="AH3" s="115"/>
      <c r="AI3" s="447">
        <f>C3+4</f>
        <v>45751</v>
      </c>
      <c r="AJ3" s="447"/>
      <c r="AK3" s="16"/>
      <c r="AL3" s="16"/>
      <c r="AM3" s="16"/>
      <c r="AN3" s="32"/>
      <c r="AO3" s="13" t="s">
        <v>71</v>
      </c>
    </row>
    <row r="4" spans="1:41" s="12" customFormat="1" ht="14.1" customHeight="1">
      <c r="A4" s="431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29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29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29</v>
      </c>
      <c r="AG4" s="13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29</v>
      </c>
      <c r="AO4" s="13" t="s">
        <v>52</v>
      </c>
    </row>
    <row r="5" spans="1:41" s="12" customFormat="1" ht="14.1" customHeight="1">
      <c r="A5" s="432" t="s">
        <v>13</v>
      </c>
      <c r="B5" s="77"/>
      <c r="C5" s="113"/>
      <c r="D5" s="114"/>
      <c r="E5" s="72"/>
      <c r="F5" s="13"/>
      <c r="G5" s="13"/>
      <c r="H5" s="106"/>
      <c r="I5" s="305"/>
      <c r="J5" s="77" t="s">
        <v>325</v>
      </c>
      <c r="K5" s="113" t="s">
        <v>324</v>
      </c>
      <c r="L5" s="114">
        <v>80</v>
      </c>
      <c r="M5" s="72">
        <f>L5/20</f>
        <v>4</v>
      </c>
      <c r="N5" s="13"/>
      <c r="O5" s="13"/>
      <c r="P5" s="106">
        <f>(L5*$D$2)/1000</f>
        <v>18.88</v>
      </c>
      <c r="Q5" s="70"/>
      <c r="R5" s="249" t="s">
        <v>441</v>
      </c>
      <c r="S5" s="85" t="s">
        <v>369</v>
      </c>
      <c r="T5" s="88">
        <v>83</v>
      </c>
      <c r="U5" s="265">
        <f>T5/17</f>
        <v>4.882352941176471</v>
      </c>
      <c r="V5" s="266"/>
      <c r="W5" s="266"/>
      <c r="X5" s="106">
        <f>(T5*$D$2)/1000</f>
        <v>19.588000000000001</v>
      </c>
      <c r="Y5" s="70"/>
      <c r="Z5" s="450" t="s">
        <v>197</v>
      </c>
      <c r="AA5" s="451"/>
      <c r="AB5" s="451"/>
      <c r="AC5" s="451"/>
      <c r="AD5" s="451"/>
      <c r="AE5" s="451"/>
      <c r="AF5" s="451"/>
      <c r="AG5" s="451"/>
      <c r="AH5" s="451"/>
      <c r="AI5" s="451"/>
      <c r="AJ5" s="451"/>
      <c r="AK5" s="451"/>
      <c r="AL5" s="451"/>
      <c r="AM5" s="451"/>
      <c r="AN5" s="451"/>
      <c r="AO5" s="452"/>
    </row>
    <row r="6" spans="1:41" s="12" customFormat="1" ht="14.1" customHeight="1">
      <c r="A6" s="432"/>
      <c r="B6" s="71"/>
      <c r="C6" s="78"/>
      <c r="D6" s="79"/>
      <c r="E6" s="72"/>
      <c r="F6" s="72"/>
      <c r="G6" s="13"/>
      <c r="H6" s="106"/>
      <c r="I6" s="121"/>
      <c r="J6" s="71" t="s">
        <v>326</v>
      </c>
      <c r="K6" s="78" t="s">
        <v>327</v>
      </c>
      <c r="L6" s="79">
        <v>20</v>
      </c>
      <c r="M6" s="72">
        <f>L6/20</f>
        <v>1</v>
      </c>
      <c r="N6" s="72"/>
      <c r="O6" s="13"/>
      <c r="P6" s="106">
        <f>(L6*$D$2)/1000</f>
        <v>4.72</v>
      </c>
      <c r="Q6" s="110"/>
      <c r="R6" s="250"/>
      <c r="S6" s="85"/>
      <c r="T6" s="56"/>
      <c r="U6" s="394"/>
      <c r="V6" s="129"/>
      <c r="W6" s="267"/>
      <c r="X6" s="81"/>
      <c r="Y6" s="138"/>
      <c r="Z6" s="453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5"/>
    </row>
    <row r="7" spans="1:41" s="12" customFormat="1" ht="14.1" customHeight="1">
      <c r="A7" s="432"/>
      <c r="B7" s="18"/>
      <c r="C7" s="5"/>
      <c r="D7" s="13"/>
      <c r="E7" s="13"/>
      <c r="F7" s="13"/>
      <c r="G7" s="13"/>
      <c r="H7" s="32"/>
      <c r="I7" s="121"/>
      <c r="J7" s="18" t="s">
        <v>328</v>
      </c>
      <c r="K7" s="5"/>
      <c r="L7" s="13"/>
      <c r="M7" s="13"/>
      <c r="N7" s="13"/>
      <c r="O7" s="13"/>
      <c r="P7" s="32"/>
      <c r="Q7" s="110"/>
      <c r="R7" s="291" t="s">
        <v>153</v>
      </c>
      <c r="S7" s="199"/>
      <c r="T7" s="88"/>
      <c r="U7" s="395"/>
      <c r="V7" s="267"/>
      <c r="W7" s="63"/>
      <c r="X7" s="81"/>
      <c r="Y7" s="138"/>
      <c r="Z7" s="453"/>
      <c r="AA7" s="454"/>
      <c r="AB7" s="454"/>
      <c r="AC7" s="454"/>
      <c r="AD7" s="454"/>
      <c r="AE7" s="454"/>
      <c r="AF7" s="454"/>
      <c r="AG7" s="454"/>
      <c r="AH7" s="454"/>
      <c r="AI7" s="454"/>
      <c r="AJ7" s="454"/>
      <c r="AK7" s="454"/>
      <c r="AL7" s="454"/>
      <c r="AM7" s="454"/>
      <c r="AN7" s="454"/>
      <c r="AO7" s="455"/>
    </row>
    <row r="8" spans="1:41" s="12" customFormat="1" ht="14.1" customHeight="1">
      <c r="A8" s="432" t="s">
        <v>2</v>
      </c>
      <c r="B8" s="102"/>
      <c r="C8" s="85"/>
      <c r="D8" s="89"/>
      <c r="E8" s="108"/>
      <c r="F8" s="89"/>
      <c r="G8" s="137"/>
      <c r="H8" s="32"/>
      <c r="I8" s="90"/>
      <c r="J8" s="73" t="s">
        <v>218</v>
      </c>
      <c r="K8" s="85" t="s">
        <v>219</v>
      </c>
      <c r="L8" s="89">
        <v>100</v>
      </c>
      <c r="M8" s="190"/>
      <c r="N8" s="131">
        <f>L8*0.7/35</f>
        <v>2</v>
      </c>
      <c r="O8" s="88"/>
      <c r="P8" s="106">
        <f>(L8*$D$2)/1000</f>
        <v>23.6</v>
      </c>
      <c r="Q8" s="90"/>
      <c r="R8" s="161" t="s">
        <v>442</v>
      </c>
      <c r="S8" s="85" t="s">
        <v>445</v>
      </c>
      <c r="T8" s="89">
        <v>30</v>
      </c>
      <c r="U8" s="396"/>
      <c r="V8" s="89">
        <f>T8/35</f>
        <v>0.8571428571428571</v>
      </c>
      <c r="W8" s="88"/>
      <c r="X8" s="106">
        <f t="shared" ref="X8:X17" si="0">(T8*$D$2)/1000</f>
        <v>7.08</v>
      </c>
      <c r="Y8" s="87"/>
      <c r="Z8" s="453"/>
      <c r="AA8" s="454"/>
      <c r="AB8" s="454"/>
      <c r="AC8" s="454"/>
      <c r="AD8" s="454"/>
      <c r="AE8" s="454"/>
      <c r="AF8" s="454"/>
      <c r="AG8" s="454"/>
      <c r="AH8" s="454"/>
      <c r="AI8" s="454"/>
      <c r="AJ8" s="454"/>
      <c r="AK8" s="454"/>
      <c r="AL8" s="454"/>
      <c r="AM8" s="454"/>
      <c r="AN8" s="454"/>
      <c r="AO8" s="455"/>
    </row>
    <row r="9" spans="1:41" s="12" customFormat="1" ht="14.1" customHeight="1">
      <c r="A9" s="432"/>
      <c r="B9" s="57"/>
      <c r="C9" s="85"/>
      <c r="D9" s="89"/>
      <c r="E9" s="108"/>
      <c r="F9" s="124"/>
      <c r="G9" s="88"/>
      <c r="H9" s="32"/>
      <c r="I9" s="87"/>
      <c r="J9" s="74" t="s">
        <v>220</v>
      </c>
      <c r="K9" s="67" t="s">
        <v>221</v>
      </c>
      <c r="L9" s="75">
        <v>30</v>
      </c>
      <c r="M9" s="140"/>
      <c r="N9" s="137"/>
      <c r="O9" s="131">
        <f>L9/100</f>
        <v>0.3</v>
      </c>
      <c r="P9" s="106">
        <f>(L9*$D$2)/1000</f>
        <v>7.08</v>
      </c>
      <c r="Q9" s="87"/>
      <c r="R9" s="150" t="s">
        <v>211</v>
      </c>
      <c r="S9" s="85" t="s">
        <v>210</v>
      </c>
      <c r="T9" s="89">
        <v>10</v>
      </c>
      <c r="U9" s="397"/>
      <c r="V9" s="131"/>
      <c r="W9" s="88">
        <f>T9/100</f>
        <v>0.1</v>
      </c>
      <c r="X9" s="106">
        <f t="shared" si="0"/>
        <v>2.36</v>
      </c>
      <c r="Y9" s="87"/>
      <c r="Z9" s="453"/>
      <c r="AA9" s="454"/>
      <c r="AB9" s="454"/>
      <c r="AC9" s="454"/>
      <c r="AD9" s="454"/>
      <c r="AE9" s="454"/>
      <c r="AF9" s="454"/>
      <c r="AG9" s="454"/>
      <c r="AH9" s="454"/>
      <c r="AI9" s="454"/>
      <c r="AJ9" s="454"/>
      <c r="AK9" s="454"/>
      <c r="AL9" s="454"/>
      <c r="AM9" s="454"/>
      <c r="AN9" s="454"/>
      <c r="AO9" s="455"/>
    </row>
    <row r="10" spans="1:41" s="12" customFormat="1" ht="14.1" customHeight="1">
      <c r="A10" s="432"/>
      <c r="B10" s="57"/>
      <c r="C10" s="85"/>
      <c r="D10" s="89"/>
      <c r="E10" s="108"/>
      <c r="F10" s="89"/>
      <c r="G10" s="88"/>
      <c r="H10" s="32"/>
      <c r="I10" s="179"/>
      <c r="J10" s="74" t="s">
        <v>113</v>
      </c>
      <c r="K10" s="67" t="s">
        <v>222</v>
      </c>
      <c r="L10" s="126">
        <v>8</v>
      </c>
      <c r="M10" s="92"/>
      <c r="N10" s="92"/>
      <c r="O10" s="131">
        <f>L10/100</f>
        <v>0.08</v>
      </c>
      <c r="P10" s="106">
        <f>(L10*$D$2)/1000</f>
        <v>1.8879999999999999</v>
      </c>
      <c r="Q10" s="179"/>
      <c r="R10" s="93" t="s">
        <v>441</v>
      </c>
      <c r="S10" s="85" t="s">
        <v>510</v>
      </c>
      <c r="T10" s="89">
        <v>25</v>
      </c>
      <c r="U10" s="398">
        <f>T10/85</f>
        <v>0.29411764705882354</v>
      </c>
      <c r="V10" s="124"/>
      <c r="W10" s="88"/>
      <c r="X10" s="106">
        <f t="shared" si="0"/>
        <v>5.9</v>
      </c>
      <c r="Y10" s="87"/>
      <c r="Z10" s="453"/>
      <c r="AA10" s="454"/>
      <c r="AB10" s="454"/>
      <c r="AC10" s="454"/>
      <c r="AD10" s="454"/>
      <c r="AE10" s="454"/>
      <c r="AF10" s="454"/>
      <c r="AG10" s="454"/>
      <c r="AH10" s="454"/>
      <c r="AI10" s="454"/>
      <c r="AJ10" s="454"/>
      <c r="AK10" s="454"/>
      <c r="AL10" s="454"/>
      <c r="AM10" s="454"/>
      <c r="AN10" s="454"/>
      <c r="AO10" s="455"/>
    </row>
    <row r="11" spans="1:41" s="12" customFormat="1" ht="14.1" customHeight="1">
      <c r="A11" s="432"/>
      <c r="B11" s="57"/>
      <c r="C11" s="85"/>
      <c r="D11" s="89"/>
      <c r="E11" s="108"/>
      <c r="F11" s="124"/>
      <c r="G11" s="89"/>
      <c r="H11" s="125"/>
      <c r="I11" s="87"/>
      <c r="J11" s="74" t="s">
        <v>223</v>
      </c>
      <c r="K11" s="67" t="s">
        <v>513</v>
      </c>
      <c r="L11" s="88">
        <v>1</v>
      </c>
      <c r="M11" s="92"/>
      <c r="N11" s="92"/>
      <c r="O11" s="131"/>
      <c r="P11" s="106">
        <f>(L11*$D$2)/1000</f>
        <v>0.23599999999999999</v>
      </c>
      <c r="Q11" s="87"/>
      <c r="R11" s="93" t="s">
        <v>153</v>
      </c>
      <c r="S11" s="101" t="s">
        <v>311</v>
      </c>
      <c r="T11" s="88">
        <v>50</v>
      </c>
      <c r="U11" s="397"/>
      <c r="V11" s="89"/>
      <c r="W11" s="88">
        <f>T11/100</f>
        <v>0.5</v>
      </c>
      <c r="X11" s="106">
        <f t="shared" si="0"/>
        <v>11.8</v>
      </c>
      <c r="Y11" s="87"/>
      <c r="Z11" s="453"/>
      <c r="AA11" s="454"/>
      <c r="AB11" s="454"/>
      <c r="AC11" s="454"/>
      <c r="AD11" s="454"/>
      <c r="AE11" s="454"/>
      <c r="AF11" s="454"/>
      <c r="AG11" s="454"/>
      <c r="AH11" s="454"/>
      <c r="AI11" s="454"/>
      <c r="AJ11" s="454"/>
      <c r="AK11" s="454"/>
      <c r="AL11" s="454"/>
      <c r="AM11" s="454"/>
      <c r="AN11" s="454"/>
      <c r="AO11" s="455"/>
    </row>
    <row r="12" spans="1:41" s="12" customFormat="1" ht="14.1" customHeight="1">
      <c r="A12" s="432"/>
      <c r="B12" s="103"/>
      <c r="C12" s="85"/>
      <c r="D12" s="89"/>
      <c r="E12" s="108"/>
      <c r="F12" s="89"/>
      <c r="G12" s="137"/>
      <c r="H12" s="84"/>
      <c r="I12" s="87"/>
      <c r="J12" s="103" t="s">
        <v>224</v>
      </c>
      <c r="K12" s="147"/>
      <c r="L12" s="89"/>
      <c r="M12" s="124"/>
      <c r="N12" s="124"/>
      <c r="O12" s="124"/>
      <c r="P12" s="106"/>
      <c r="Q12" s="87"/>
      <c r="R12" s="93" t="s">
        <v>233</v>
      </c>
      <c r="S12" s="163" t="s">
        <v>260</v>
      </c>
      <c r="T12" s="92">
        <v>10</v>
      </c>
      <c r="U12" s="397"/>
      <c r="V12" s="124">
        <f>T12/55</f>
        <v>0.18181818181818182</v>
      </c>
      <c r="W12" s="88"/>
      <c r="X12" s="106">
        <f t="shared" si="0"/>
        <v>2.36</v>
      </c>
      <c r="Y12" s="87"/>
      <c r="Z12" s="453"/>
      <c r="AA12" s="454"/>
      <c r="AB12" s="454"/>
      <c r="AC12" s="454"/>
      <c r="AD12" s="454"/>
      <c r="AE12" s="454"/>
      <c r="AF12" s="454"/>
      <c r="AG12" s="454"/>
      <c r="AH12" s="454"/>
      <c r="AI12" s="454"/>
      <c r="AJ12" s="454"/>
      <c r="AK12" s="454"/>
      <c r="AL12" s="454"/>
      <c r="AM12" s="454"/>
      <c r="AN12" s="454"/>
      <c r="AO12" s="455"/>
    </row>
    <row r="13" spans="1:41" s="12" customFormat="1" ht="14.1" customHeight="1">
      <c r="A13" s="432"/>
      <c r="B13" s="162"/>
      <c r="C13" s="85"/>
      <c r="D13" s="59"/>
      <c r="E13" s="89"/>
      <c r="F13" s="89"/>
      <c r="G13" s="89"/>
      <c r="H13" s="100"/>
      <c r="I13" s="87"/>
      <c r="J13" s="180"/>
      <c r="K13" s="166"/>
      <c r="L13" s="147"/>
      <c r="M13" s="89"/>
      <c r="N13" s="89"/>
      <c r="O13" s="88"/>
      <c r="P13" s="100"/>
      <c r="Q13" s="87"/>
      <c r="R13" s="103" t="s">
        <v>66</v>
      </c>
      <c r="S13" s="85" t="s">
        <v>509</v>
      </c>
      <c r="T13" s="93">
        <v>15</v>
      </c>
      <c r="U13" s="399"/>
      <c r="V13" s="92"/>
      <c r="W13" s="88">
        <f>T13/100</f>
        <v>0.15</v>
      </c>
      <c r="X13" s="106">
        <f t="shared" si="0"/>
        <v>3.54</v>
      </c>
      <c r="Y13" s="87"/>
      <c r="Z13" s="453"/>
      <c r="AA13" s="454"/>
      <c r="AB13" s="454"/>
      <c r="AC13" s="454"/>
      <c r="AD13" s="454"/>
      <c r="AE13" s="454"/>
      <c r="AF13" s="454"/>
      <c r="AG13" s="454"/>
      <c r="AH13" s="454"/>
      <c r="AI13" s="454"/>
      <c r="AJ13" s="454"/>
      <c r="AK13" s="454"/>
      <c r="AL13" s="454"/>
      <c r="AM13" s="454"/>
      <c r="AN13" s="454"/>
      <c r="AO13" s="455"/>
    </row>
    <row r="14" spans="1:41" s="12" customFormat="1" ht="14.1" customHeight="1">
      <c r="A14" s="432"/>
      <c r="B14" s="76"/>
      <c r="C14" s="141"/>
      <c r="D14" s="89"/>
      <c r="E14" s="196"/>
      <c r="F14" s="104"/>
      <c r="G14" s="104"/>
      <c r="H14" s="100"/>
      <c r="I14" s="197"/>
      <c r="J14" s="93"/>
      <c r="K14" s="85"/>
      <c r="L14" s="105"/>
      <c r="M14" s="89"/>
      <c r="N14" s="89"/>
      <c r="O14" s="89"/>
      <c r="P14" s="100"/>
      <c r="Q14" s="87"/>
      <c r="R14" s="301"/>
      <c r="S14" s="166" t="s">
        <v>234</v>
      </c>
      <c r="T14" s="89">
        <v>25</v>
      </c>
      <c r="U14" s="396"/>
      <c r="V14" s="124">
        <f>T14*0.5/35</f>
        <v>0.35714285714285715</v>
      </c>
      <c r="W14" s="88"/>
      <c r="X14" s="106">
        <f t="shared" si="0"/>
        <v>5.9</v>
      </c>
      <c r="Y14" s="87"/>
      <c r="Z14" s="453"/>
      <c r="AA14" s="454"/>
      <c r="AB14" s="454"/>
      <c r="AC14" s="454"/>
      <c r="AD14" s="454"/>
      <c r="AE14" s="454"/>
      <c r="AF14" s="454"/>
      <c r="AG14" s="454"/>
      <c r="AH14" s="454"/>
      <c r="AI14" s="454"/>
      <c r="AJ14" s="454"/>
      <c r="AK14" s="454"/>
      <c r="AL14" s="454"/>
      <c r="AM14" s="454"/>
      <c r="AN14" s="454"/>
      <c r="AO14" s="455"/>
    </row>
    <row r="15" spans="1:41" s="12" customFormat="1" ht="14.1" customHeight="1">
      <c r="A15" s="432" t="s">
        <v>3</v>
      </c>
      <c r="B15" s="55"/>
      <c r="C15" s="85"/>
      <c r="D15" s="89"/>
      <c r="E15" s="236"/>
      <c r="F15" s="149"/>
      <c r="G15" s="131"/>
      <c r="H15" s="125"/>
      <c r="I15" s="87"/>
      <c r="J15" s="298" t="s">
        <v>439</v>
      </c>
      <c r="K15" s="67" t="s">
        <v>260</v>
      </c>
      <c r="L15" s="72">
        <v>35</v>
      </c>
      <c r="M15" s="124"/>
      <c r="N15" s="89">
        <f>L15*0.9/55</f>
        <v>0.57272727272727275</v>
      </c>
      <c r="O15" s="137"/>
      <c r="P15" s="106">
        <f>(L15*$D$2)/1000</f>
        <v>8.26</v>
      </c>
      <c r="Q15" s="90"/>
      <c r="R15" s="301"/>
      <c r="S15" s="166" t="s">
        <v>511</v>
      </c>
      <c r="T15" s="89">
        <v>20</v>
      </c>
      <c r="U15" s="397"/>
      <c r="V15" s="124">
        <f>T15*0.5/35</f>
        <v>0.2857142857142857</v>
      </c>
      <c r="W15" s="88">
        <f>T15/100</f>
        <v>0.2</v>
      </c>
      <c r="X15" s="106">
        <f t="shared" si="0"/>
        <v>4.72</v>
      </c>
      <c r="Y15" s="258"/>
      <c r="Z15" s="453"/>
      <c r="AA15" s="454"/>
      <c r="AB15" s="454"/>
      <c r="AC15" s="454"/>
      <c r="AD15" s="454"/>
      <c r="AE15" s="454"/>
      <c r="AF15" s="454"/>
      <c r="AG15" s="454"/>
      <c r="AH15" s="454"/>
      <c r="AI15" s="454"/>
      <c r="AJ15" s="454"/>
      <c r="AK15" s="454"/>
      <c r="AL15" s="454"/>
      <c r="AM15" s="454"/>
      <c r="AN15" s="454"/>
      <c r="AO15" s="455"/>
    </row>
    <row r="16" spans="1:41" s="12" customFormat="1" ht="14.1" customHeight="1">
      <c r="A16" s="432"/>
      <c r="B16" s="93"/>
      <c r="C16" s="85"/>
      <c r="D16" s="89"/>
      <c r="E16" s="148"/>
      <c r="F16" s="124"/>
      <c r="G16" s="131"/>
      <c r="H16" s="125"/>
      <c r="I16" s="90"/>
      <c r="J16" s="299" t="s">
        <v>440</v>
      </c>
      <c r="K16" s="67" t="s">
        <v>437</v>
      </c>
      <c r="L16" s="72">
        <v>10</v>
      </c>
      <c r="M16" s="124"/>
      <c r="N16" s="131"/>
      <c r="O16" s="131">
        <f>L16/100</f>
        <v>0.1</v>
      </c>
      <c r="P16" s="106">
        <f>(L16*$D$2)/1000</f>
        <v>2.36</v>
      </c>
      <c r="Q16" s="87"/>
      <c r="R16" s="92"/>
      <c r="S16" s="166" t="s">
        <v>512</v>
      </c>
      <c r="T16" s="89">
        <v>10</v>
      </c>
      <c r="U16" s="397"/>
      <c r="V16" s="124">
        <f>T16/55</f>
        <v>0.18181818181818182</v>
      </c>
      <c r="W16" s="88"/>
      <c r="X16" s="106">
        <f t="shared" si="0"/>
        <v>2.36</v>
      </c>
      <c r="Y16" s="94"/>
      <c r="Z16" s="453"/>
      <c r="AA16" s="454"/>
      <c r="AB16" s="454"/>
      <c r="AC16" s="454"/>
      <c r="AD16" s="454"/>
      <c r="AE16" s="454"/>
      <c r="AF16" s="454"/>
      <c r="AG16" s="454"/>
      <c r="AH16" s="454"/>
      <c r="AI16" s="454"/>
      <c r="AJ16" s="454"/>
      <c r="AK16" s="454"/>
      <c r="AL16" s="454"/>
      <c r="AM16" s="454"/>
      <c r="AN16" s="454"/>
      <c r="AO16" s="455"/>
    </row>
    <row r="17" spans="1:41" s="12" customFormat="1" ht="14.1" customHeight="1">
      <c r="A17" s="432"/>
      <c r="B17" s="93"/>
      <c r="C17" s="85"/>
      <c r="D17" s="89"/>
      <c r="E17" s="148"/>
      <c r="F17" s="124"/>
      <c r="G17" s="131"/>
      <c r="H17" s="125"/>
      <c r="I17" s="87"/>
      <c r="J17" s="299" t="s">
        <v>435</v>
      </c>
      <c r="K17" s="67"/>
      <c r="L17" s="73"/>
      <c r="M17" s="124"/>
      <c r="N17" s="131"/>
      <c r="O17" s="89"/>
      <c r="P17" s="32"/>
      <c r="Q17" s="87"/>
      <c r="R17" s="93" t="s">
        <v>446</v>
      </c>
      <c r="S17" s="147" t="s">
        <v>413</v>
      </c>
      <c r="T17" s="89">
        <v>60</v>
      </c>
      <c r="U17" s="399"/>
      <c r="V17" s="92">
        <f>T17*0.7/35</f>
        <v>1.2</v>
      </c>
      <c r="W17" s="88"/>
      <c r="X17" s="106">
        <f t="shared" si="0"/>
        <v>14.16</v>
      </c>
      <c r="Y17" s="87"/>
      <c r="Z17" s="453"/>
      <c r="AA17" s="454"/>
      <c r="AB17" s="454"/>
      <c r="AC17" s="454"/>
      <c r="AD17" s="454"/>
      <c r="AE17" s="454"/>
      <c r="AF17" s="454"/>
      <c r="AG17" s="454"/>
      <c r="AH17" s="454"/>
      <c r="AI17" s="454"/>
      <c r="AJ17" s="454"/>
      <c r="AK17" s="454"/>
      <c r="AL17" s="454"/>
      <c r="AM17" s="454"/>
      <c r="AN17" s="454"/>
      <c r="AO17" s="455"/>
    </row>
    <row r="18" spans="1:41" s="12" customFormat="1" ht="14.1" customHeight="1">
      <c r="A18" s="432"/>
      <c r="B18" s="93"/>
      <c r="C18" s="85"/>
      <c r="D18" s="89"/>
      <c r="E18" s="167"/>
      <c r="F18" s="124"/>
      <c r="G18" s="131"/>
      <c r="H18" s="125"/>
      <c r="I18" s="87"/>
      <c r="J18" s="299" t="s">
        <v>230</v>
      </c>
      <c r="K18" s="300"/>
      <c r="L18" s="73"/>
      <c r="M18" s="124"/>
      <c r="N18" s="131"/>
      <c r="O18" s="89"/>
      <c r="P18" s="32"/>
      <c r="Q18" s="87"/>
      <c r="R18" s="93" t="s">
        <v>447</v>
      </c>
      <c r="S18" s="147"/>
      <c r="T18" s="89"/>
      <c r="U18" s="397"/>
      <c r="V18" s="89"/>
      <c r="W18" s="131"/>
      <c r="X18" s="106"/>
      <c r="Y18" s="90"/>
      <c r="Z18" s="453"/>
      <c r="AA18" s="454"/>
      <c r="AB18" s="454"/>
      <c r="AC18" s="454"/>
      <c r="AD18" s="454"/>
      <c r="AE18" s="454"/>
      <c r="AF18" s="454"/>
      <c r="AG18" s="454"/>
      <c r="AH18" s="454"/>
      <c r="AI18" s="454"/>
      <c r="AJ18" s="454"/>
      <c r="AK18" s="454"/>
      <c r="AL18" s="454"/>
      <c r="AM18" s="454"/>
      <c r="AN18" s="454"/>
      <c r="AO18" s="455"/>
    </row>
    <row r="19" spans="1:41" s="12" customFormat="1" ht="14.1" customHeight="1">
      <c r="A19" s="432"/>
      <c r="B19" s="93"/>
      <c r="C19" s="85"/>
      <c r="D19" s="89"/>
      <c r="E19" s="140"/>
      <c r="F19" s="137"/>
      <c r="G19" s="88"/>
      <c r="H19" s="125"/>
      <c r="I19" s="87"/>
      <c r="J19" s="93"/>
      <c r="K19" s="85"/>
      <c r="L19" s="89"/>
      <c r="M19" s="140"/>
      <c r="N19" s="131"/>
      <c r="O19" s="88"/>
      <c r="P19" s="106"/>
      <c r="Q19" s="94"/>
      <c r="R19" s="282" t="s">
        <v>267</v>
      </c>
      <c r="S19" s="99"/>
      <c r="T19" s="86"/>
      <c r="U19" s="397"/>
      <c r="V19" s="89"/>
      <c r="W19" s="131"/>
      <c r="X19" s="84"/>
      <c r="Y19" s="90"/>
      <c r="Z19" s="453"/>
      <c r="AA19" s="454"/>
      <c r="AB19" s="454"/>
      <c r="AC19" s="454"/>
      <c r="AD19" s="454"/>
      <c r="AE19" s="454"/>
      <c r="AF19" s="454"/>
      <c r="AG19" s="454"/>
      <c r="AH19" s="454"/>
      <c r="AI19" s="454"/>
      <c r="AJ19" s="454"/>
      <c r="AK19" s="454"/>
      <c r="AL19" s="454"/>
      <c r="AM19" s="454"/>
      <c r="AN19" s="454"/>
      <c r="AO19" s="455"/>
    </row>
    <row r="20" spans="1:41" s="12" customFormat="1" ht="14.1" customHeight="1">
      <c r="A20" s="432"/>
      <c r="B20" s="103"/>
      <c r="C20" s="141"/>
      <c r="D20" s="89"/>
      <c r="E20" s="142"/>
      <c r="F20" s="124"/>
      <c r="G20" s="88"/>
      <c r="H20" s="125"/>
      <c r="I20" s="87"/>
      <c r="J20" s="218" t="s">
        <v>436</v>
      </c>
      <c r="K20" s="85"/>
      <c r="L20" s="89"/>
      <c r="M20" s="89"/>
      <c r="N20" s="89"/>
      <c r="O20" s="88"/>
      <c r="P20" s="100"/>
      <c r="Q20" s="87"/>
      <c r="R20" s="282" t="s">
        <v>168</v>
      </c>
      <c r="S20" s="99"/>
      <c r="T20" s="86"/>
      <c r="U20" s="397"/>
      <c r="V20" s="89"/>
      <c r="W20" s="131"/>
      <c r="X20" s="84"/>
      <c r="Y20" s="90"/>
      <c r="Z20" s="453"/>
      <c r="AA20" s="454"/>
      <c r="AB20" s="454"/>
      <c r="AC20" s="454"/>
      <c r="AD20" s="454"/>
      <c r="AE20" s="454"/>
      <c r="AF20" s="454"/>
      <c r="AG20" s="454"/>
      <c r="AH20" s="454"/>
      <c r="AI20" s="454"/>
      <c r="AJ20" s="454"/>
      <c r="AK20" s="454"/>
      <c r="AL20" s="454"/>
      <c r="AM20" s="454"/>
      <c r="AN20" s="454"/>
      <c r="AO20" s="455"/>
    </row>
    <row r="21" spans="1:41" s="12" customFormat="1" ht="14.1" customHeight="1">
      <c r="A21" s="441" t="s">
        <v>4</v>
      </c>
      <c r="B21" s="251"/>
      <c r="C21" s="163"/>
      <c r="D21" s="164"/>
      <c r="E21" s="59"/>
      <c r="F21" s="59"/>
      <c r="G21" s="88"/>
      <c r="H21" s="106"/>
      <c r="I21" s="90"/>
      <c r="J21" s="251" t="s">
        <v>97</v>
      </c>
      <c r="K21" s="163" t="s">
        <v>98</v>
      </c>
      <c r="L21" s="164">
        <v>75</v>
      </c>
      <c r="M21" s="59"/>
      <c r="N21" s="59"/>
      <c r="O21" s="88">
        <f>L21/100</f>
        <v>0.75</v>
      </c>
      <c r="P21" s="106">
        <f>(L21*$D$2)/1000</f>
        <v>17.7</v>
      </c>
      <c r="Q21" s="217"/>
      <c r="R21" s="251"/>
      <c r="S21" s="163"/>
      <c r="T21" s="164"/>
      <c r="U21" s="400"/>
      <c r="V21" s="59"/>
      <c r="W21" s="88"/>
      <c r="X21" s="106"/>
      <c r="Y21" s="90"/>
      <c r="Z21" s="453"/>
      <c r="AA21" s="454"/>
      <c r="AB21" s="454"/>
      <c r="AC21" s="454"/>
      <c r="AD21" s="454"/>
      <c r="AE21" s="454"/>
      <c r="AF21" s="454"/>
      <c r="AG21" s="454"/>
      <c r="AH21" s="454"/>
      <c r="AI21" s="454"/>
      <c r="AJ21" s="454"/>
      <c r="AK21" s="454"/>
      <c r="AL21" s="454"/>
      <c r="AM21" s="454"/>
      <c r="AN21" s="454"/>
      <c r="AO21" s="455"/>
    </row>
    <row r="22" spans="1:41" s="12" customFormat="1" ht="14.1" customHeight="1">
      <c r="A22" s="442"/>
      <c r="B22" s="188"/>
      <c r="C22" s="444"/>
      <c r="D22" s="89"/>
      <c r="E22" s="89"/>
      <c r="F22" s="89"/>
      <c r="G22" s="88"/>
      <c r="H22" s="100"/>
      <c r="I22" s="87"/>
      <c r="J22" s="188" t="s">
        <v>101</v>
      </c>
      <c r="K22" s="439" t="s">
        <v>102</v>
      </c>
      <c r="L22" s="89"/>
      <c r="M22" s="89"/>
      <c r="N22" s="89"/>
      <c r="O22" s="88"/>
      <c r="P22" s="100"/>
      <c r="Q22" s="87"/>
      <c r="R22" s="188"/>
      <c r="S22" s="439"/>
      <c r="T22" s="89"/>
      <c r="U22" s="401"/>
      <c r="V22" s="89"/>
      <c r="W22" s="88"/>
      <c r="X22" s="100"/>
      <c r="Y22" s="87"/>
      <c r="Z22" s="453"/>
      <c r="AA22" s="454"/>
      <c r="AB22" s="454"/>
      <c r="AC22" s="454"/>
      <c r="AD22" s="454"/>
      <c r="AE22" s="454"/>
      <c r="AF22" s="454"/>
      <c r="AG22" s="454"/>
      <c r="AH22" s="454"/>
      <c r="AI22" s="454"/>
      <c r="AJ22" s="454"/>
      <c r="AK22" s="454"/>
      <c r="AL22" s="454"/>
      <c r="AM22" s="454"/>
      <c r="AN22" s="454"/>
      <c r="AO22" s="455"/>
    </row>
    <row r="23" spans="1:41" s="12" customFormat="1" ht="14.1" customHeight="1">
      <c r="A23" s="442"/>
      <c r="B23" s="188"/>
      <c r="C23" s="445"/>
      <c r="D23" s="89"/>
      <c r="E23" s="89"/>
      <c r="F23" s="59"/>
      <c r="G23" s="88"/>
      <c r="H23" s="100"/>
      <c r="I23" s="87"/>
      <c r="J23" s="188" t="s">
        <v>104</v>
      </c>
      <c r="K23" s="440"/>
      <c r="L23" s="89"/>
      <c r="M23" s="89"/>
      <c r="N23" s="59"/>
      <c r="O23" s="88"/>
      <c r="P23" s="100"/>
      <c r="Q23" s="87"/>
      <c r="R23" s="188"/>
      <c r="S23" s="440"/>
      <c r="T23" s="89"/>
      <c r="U23" s="401"/>
      <c r="V23" s="59"/>
      <c r="W23" s="88"/>
      <c r="X23" s="100"/>
      <c r="Y23" s="87"/>
      <c r="Z23" s="453"/>
      <c r="AA23" s="454"/>
      <c r="AB23" s="454"/>
      <c r="AC23" s="454"/>
      <c r="AD23" s="454"/>
      <c r="AE23" s="454"/>
      <c r="AF23" s="454"/>
      <c r="AG23" s="454"/>
      <c r="AH23" s="454"/>
      <c r="AI23" s="454"/>
      <c r="AJ23" s="454"/>
      <c r="AK23" s="454"/>
      <c r="AL23" s="454"/>
      <c r="AM23" s="454"/>
      <c r="AN23" s="454"/>
      <c r="AO23" s="455"/>
    </row>
    <row r="24" spans="1:41" s="12" customFormat="1" ht="14.1" customHeight="1">
      <c r="A24" s="443"/>
      <c r="B24" s="92"/>
      <c r="C24" s="446"/>
      <c r="D24" s="89"/>
      <c r="E24" s="89"/>
      <c r="F24" s="89"/>
      <c r="G24" s="88"/>
      <c r="H24" s="100"/>
      <c r="I24" s="87"/>
      <c r="J24" s="92" t="s">
        <v>105</v>
      </c>
      <c r="K24" s="440"/>
      <c r="L24" s="89"/>
      <c r="M24" s="89"/>
      <c r="N24" s="89"/>
      <c r="O24" s="88"/>
      <c r="P24" s="100"/>
      <c r="Q24" s="87"/>
      <c r="R24" s="92"/>
      <c r="S24" s="440"/>
      <c r="T24" s="89"/>
      <c r="U24" s="401"/>
      <c r="V24" s="89"/>
      <c r="W24" s="88"/>
      <c r="X24" s="100"/>
      <c r="Y24" s="87"/>
      <c r="Z24" s="453"/>
      <c r="AA24" s="454"/>
      <c r="AB24" s="454"/>
      <c r="AC24" s="454"/>
      <c r="AD24" s="454"/>
      <c r="AE24" s="454"/>
      <c r="AF24" s="454"/>
      <c r="AG24" s="454"/>
      <c r="AH24" s="454"/>
      <c r="AI24" s="454"/>
      <c r="AJ24" s="454"/>
      <c r="AK24" s="454"/>
      <c r="AL24" s="454"/>
      <c r="AM24" s="454"/>
      <c r="AN24" s="454"/>
      <c r="AO24" s="455"/>
    </row>
    <row r="25" spans="1:41" s="12" customFormat="1" ht="14.1" customHeight="1">
      <c r="A25" s="441" t="s">
        <v>0</v>
      </c>
      <c r="B25" s="208"/>
      <c r="C25" s="230"/>
      <c r="D25" s="75"/>
      <c r="E25" s="231"/>
      <c r="F25" s="88"/>
      <c r="G25" s="88"/>
      <c r="H25" s="125"/>
      <c r="I25" s="87"/>
      <c r="J25" s="68" t="s">
        <v>271</v>
      </c>
      <c r="K25" s="67" t="s">
        <v>514</v>
      </c>
      <c r="L25" s="89">
        <v>5</v>
      </c>
      <c r="M25" s="69"/>
      <c r="N25" s="126">
        <f>L25/140</f>
        <v>3.5714285714285712E-2</v>
      </c>
      <c r="O25" s="75"/>
      <c r="P25" s="106">
        <f>(L25*$D$2)/1000</f>
        <v>1.18</v>
      </c>
      <c r="Q25" s="70"/>
      <c r="R25" s="229"/>
      <c r="S25" s="230"/>
      <c r="T25" s="75"/>
      <c r="U25" s="402"/>
      <c r="V25" s="88"/>
      <c r="W25" s="88"/>
      <c r="X25" s="125"/>
      <c r="Y25" s="94"/>
      <c r="Z25" s="453"/>
      <c r="AA25" s="454"/>
      <c r="AB25" s="454"/>
      <c r="AC25" s="454"/>
      <c r="AD25" s="454"/>
      <c r="AE25" s="454"/>
      <c r="AF25" s="454"/>
      <c r="AG25" s="454"/>
      <c r="AH25" s="454"/>
      <c r="AI25" s="454"/>
      <c r="AJ25" s="454"/>
      <c r="AK25" s="454"/>
      <c r="AL25" s="454"/>
      <c r="AM25" s="454"/>
      <c r="AN25" s="454"/>
      <c r="AO25" s="455"/>
    </row>
    <row r="26" spans="1:41" s="12" customFormat="1" ht="14.1" customHeight="1">
      <c r="A26" s="442"/>
      <c r="B26" s="209"/>
      <c r="C26" s="17"/>
      <c r="D26" s="75"/>
      <c r="E26" s="137"/>
      <c r="F26" s="201"/>
      <c r="G26" s="88"/>
      <c r="H26" s="125"/>
      <c r="I26" s="94"/>
      <c r="J26" s="68" t="s">
        <v>272</v>
      </c>
      <c r="K26" s="326" t="s">
        <v>515</v>
      </c>
      <c r="L26" s="89">
        <v>20</v>
      </c>
      <c r="M26" s="69"/>
      <c r="N26" s="69"/>
      <c r="O26" s="131">
        <f>L26/100</f>
        <v>0.2</v>
      </c>
      <c r="P26" s="106">
        <f>(L26*$D$2)/1000</f>
        <v>4.72</v>
      </c>
      <c r="Q26" s="87"/>
      <c r="R26" s="232"/>
      <c r="S26" s="17"/>
      <c r="T26" s="75"/>
      <c r="U26" s="403"/>
      <c r="V26" s="201"/>
      <c r="W26" s="88"/>
      <c r="X26" s="125"/>
      <c r="Y26" s="94"/>
      <c r="Z26" s="453"/>
      <c r="AA26" s="454"/>
      <c r="AB26" s="454"/>
      <c r="AC26" s="454"/>
      <c r="AD26" s="454"/>
      <c r="AE26" s="454"/>
      <c r="AF26" s="454"/>
      <c r="AG26" s="454"/>
      <c r="AH26" s="454"/>
      <c r="AI26" s="454"/>
      <c r="AJ26" s="454"/>
      <c r="AK26" s="454"/>
      <c r="AL26" s="454"/>
      <c r="AM26" s="454"/>
      <c r="AN26" s="454"/>
      <c r="AO26" s="455"/>
    </row>
    <row r="27" spans="1:41" s="12" customFormat="1" ht="14.1" customHeight="1">
      <c r="A27" s="442"/>
      <c r="B27" s="209"/>
      <c r="C27" s="230"/>
      <c r="D27" s="75"/>
      <c r="E27" s="231"/>
      <c r="F27" s="88"/>
      <c r="G27" s="88"/>
      <c r="H27" s="125"/>
      <c r="I27" s="87"/>
      <c r="J27" s="68" t="s">
        <v>194</v>
      </c>
      <c r="K27" s="327" t="s">
        <v>516</v>
      </c>
      <c r="L27" s="89">
        <v>1.5</v>
      </c>
      <c r="M27" s="69"/>
      <c r="N27" s="126"/>
      <c r="O27" s="75"/>
      <c r="P27" s="106">
        <f>(L27*$D$2)/1000</f>
        <v>0.35399999999999998</v>
      </c>
      <c r="Q27" s="70"/>
      <c r="R27" s="232"/>
      <c r="S27" s="230"/>
      <c r="T27" s="75"/>
      <c r="U27" s="404"/>
      <c r="V27" s="137"/>
      <c r="W27" s="88"/>
      <c r="X27" s="125"/>
      <c r="Y27" s="87"/>
      <c r="Z27" s="453"/>
      <c r="AA27" s="454"/>
      <c r="AB27" s="454"/>
      <c r="AC27" s="454"/>
      <c r="AD27" s="454"/>
      <c r="AE27" s="454"/>
      <c r="AF27" s="454"/>
      <c r="AG27" s="454"/>
      <c r="AH27" s="454"/>
      <c r="AI27" s="454"/>
      <c r="AJ27" s="454"/>
      <c r="AK27" s="454"/>
      <c r="AL27" s="454"/>
      <c r="AM27" s="454"/>
      <c r="AN27" s="454"/>
      <c r="AO27" s="455"/>
    </row>
    <row r="28" spans="1:41" s="12" customFormat="1" ht="14.1" customHeight="1">
      <c r="A28" s="442"/>
      <c r="B28" s="232"/>
      <c r="C28" s="17"/>
      <c r="D28" s="88"/>
      <c r="E28" s="59"/>
      <c r="F28" s="137"/>
      <c r="G28" s="137"/>
      <c r="H28" s="125"/>
      <c r="I28" s="87"/>
      <c r="J28" s="68" t="s">
        <v>195</v>
      </c>
      <c r="K28" s="14" t="s">
        <v>517</v>
      </c>
      <c r="L28" s="89">
        <v>5</v>
      </c>
      <c r="M28" s="69"/>
      <c r="N28" s="126"/>
      <c r="O28" s="75"/>
      <c r="P28" s="106">
        <f>(L28*$D$2)/1000</f>
        <v>1.18</v>
      </c>
      <c r="Q28" s="110"/>
      <c r="R28" s="232"/>
      <c r="S28" s="17"/>
      <c r="T28" s="75"/>
      <c r="U28" s="400"/>
      <c r="V28" s="88"/>
      <c r="W28" s="88"/>
      <c r="X28" s="233"/>
      <c r="Y28" s="128"/>
      <c r="Z28" s="453"/>
      <c r="AA28" s="454"/>
      <c r="AB28" s="454"/>
      <c r="AC28" s="454"/>
      <c r="AD28" s="454"/>
      <c r="AE28" s="454"/>
      <c r="AF28" s="454"/>
      <c r="AG28" s="454"/>
      <c r="AH28" s="454"/>
      <c r="AI28" s="454"/>
      <c r="AJ28" s="454"/>
      <c r="AK28" s="454"/>
      <c r="AL28" s="454"/>
      <c r="AM28" s="454"/>
      <c r="AN28" s="454"/>
      <c r="AO28" s="455"/>
    </row>
    <row r="29" spans="1:41" s="12" customFormat="1" ht="14.1" customHeight="1">
      <c r="A29" s="442"/>
      <c r="B29" s="232"/>
      <c r="C29" s="17"/>
      <c r="D29" s="88"/>
      <c r="E29" s="248"/>
      <c r="F29" s="248"/>
      <c r="G29" s="75"/>
      <c r="H29" s="81"/>
      <c r="I29" s="128"/>
      <c r="J29" s="74" t="s">
        <v>111</v>
      </c>
      <c r="K29" s="67" t="s">
        <v>518</v>
      </c>
      <c r="L29" s="89">
        <v>15</v>
      </c>
      <c r="M29" s="127"/>
      <c r="N29" s="69"/>
      <c r="O29" s="75"/>
      <c r="P29" s="106">
        <f>(L29*$D$2)/1000</f>
        <v>3.54</v>
      </c>
      <c r="Q29" s="70"/>
      <c r="R29" s="232"/>
      <c r="S29" s="17"/>
      <c r="T29" s="75"/>
      <c r="U29" s="396"/>
      <c r="V29" s="234"/>
      <c r="W29" s="234"/>
      <c r="X29" s="235"/>
      <c r="Y29" s="70"/>
      <c r="Z29" s="453"/>
      <c r="AA29" s="454"/>
      <c r="AB29" s="454"/>
      <c r="AC29" s="454"/>
      <c r="AD29" s="454"/>
      <c r="AE29" s="454"/>
      <c r="AF29" s="454"/>
      <c r="AG29" s="454"/>
      <c r="AH29" s="454"/>
      <c r="AI29" s="454"/>
      <c r="AJ29" s="454"/>
      <c r="AK29" s="454"/>
      <c r="AL29" s="454"/>
      <c r="AM29" s="454"/>
      <c r="AN29" s="454"/>
      <c r="AO29" s="455"/>
    </row>
    <row r="30" spans="1:41" s="12" customFormat="1" ht="14.1" customHeight="1">
      <c r="A30" s="442"/>
      <c r="B30" s="209"/>
      <c r="C30" s="17"/>
      <c r="D30" s="131"/>
      <c r="E30" s="269"/>
      <c r="F30" s="269"/>
      <c r="G30" s="130"/>
      <c r="H30" s="81"/>
      <c r="I30" s="128"/>
      <c r="J30" s="232"/>
      <c r="K30" s="17"/>
      <c r="L30" s="88"/>
      <c r="M30" s="270"/>
      <c r="N30" s="270"/>
      <c r="O30" s="75"/>
      <c r="P30" s="81"/>
      <c r="Q30" s="128"/>
      <c r="R30" s="232"/>
      <c r="S30" s="17"/>
      <c r="T30" s="75"/>
      <c r="U30" s="403"/>
      <c r="V30" s="271"/>
      <c r="W30" s="234"/>
      <c r="X30" s="272"/>
      <c r="Y30" s="70"/>
      <c r="Z30" s="453"/>
      <c r="AA30" s="454"/>
      <c r="AB30" s="454"/>
      <c r="AC30" s="454"/>
      <c r="AD30" s="454"/>
      <c r="AE30" s="454"/>
      <c r="AF30" s="454"/>
      <c r="AG30" s="454"/>
      <c r="AH30" s="454"/>
      <c r="AI30" s="454"/>
      <c r="AJ30" s="454"/>
      <c r="AK30" s="454"/>
      <c r="AL30" s="454"/>
      <c r="AM30" s="454"/>
      <c r="AN30" s="454"/>
      <c r="AO30" s="455"/>
    </row>
    <row r="31" spans="1:41" s="12" customFormat="1" ht="14.1" customHeight="1">
      <c r="A31" s="442"/>
      <c r="B31" s="189"/>
      <c r="C31" s="60"/>
      <c r="D31" s="126"/>
      <c r="E31" s="139"/>
      <c r="F31" s="139"/>
      <c r="G31" s="130"/>
      <c r="H31" s="81"/>
      <c r="I31" s="80"/>
      <c r="J31" s="74"/>
      <c r="K31" s="67"/>
      <c r="L31" s="72"/>
      <c r="M31" s="127"/>
      <c r="N31" s="69"/>
      <c r="O31" s="75"/>
      <c r="P31" s="81"/>
      <c r="Q31" s="70"/>
      <c r="R31" s="74"/>
      <c r="S31" s="67"/>
      <c r="T31" s="72"/>
      <c r="U31" s="405"/>
      <c r="V31" s="69"/>
      <c r="W31" s="75"/>
      <c r="X31" s="81"/>
      <c r="Y31" s="70"/>
      <c r="Z31" s="453"/>
      <c r="AA31" s="454"/>
      <c r="AB31" s="454"/>
      <c r="AC31" s="454"/>
      <c r="AD31" s="454"/>
      <c r="AE31" s="454"/>
      <c r="AF31" s="454"/>
      <c r="AG31" s="454"/>
      <c r="AH31" s="454"/>
      <c r="AI31" s="454"/>
      <c r="AJ31" s="454"/>
      <c r="AK31" s="454"/>
      <c r="AL31" s="454"/>
      <c r="AM31" s="454"/>
      <c r="AN31" s="454"/>
      <c r="AO31" s="455"/>
    </row>
    <row r="32" spans="1:41" s="12" customFormat="1" ht="14.1" customHeight="1">
      <c r="A32" s="443"/>
      <c r="B32" s="219"/>
      <c r="C32" s="61"/>
      <c r="D32" s="62"/>
      <c r="E32" s="24"/>
      <c r="F32" s="24"/>
      <c r="G32" s="75"/>
      <c r="H32" s="110"/>
      <c r="I32" s="111"/>
      <c r="J32" s="219" t="s">
        <v>322</v>
      </c>
      <c r="K32" s="61"/>
      <c r="L32" s="62"/>
      <c r="M32" s="24"/>
      <c r="N32" s="24"/>
      <c r="O32" s="75"/>
      <c r="P32" s="110"/>
      <c r="Q32" s="111"/>
      <c r="R32" s="219"/>
      <c r="S32" s="61" t="s">
        <v>55</v>
      </c>
      <c r="T32" s="62">
        <v>1</v>
      </c>
      <c r="U32" s="406"/>
      <c r="V32" s="24"/>
      <c r="W32" s="24"/>
      <c r="X32" s="31"/>
      <c r="Y32" s="111"/>
      <c r="Z32" s="456"/>
      <c r="AA32" s="457"/>
      <c r="AB32" s="457"/>
      <c r="AC32" s="457"/>
      <c r="AD32" s="457"/>
      <c r="AE32" s="457"/>
      <c r="AF32" s="457"/>
      <c r="AG32" s="457"/>
      <c r="AH32" s="457"/>
      <c r="AI32" s="457"/>
      <c r="AJ32" s="457"/>
      <c r="AK32" s="457"/>
      <c r="AL32" s="457"/>
      <c r="AM32" s="457"/>
      <c r="AN32" s="457"/>
      <c r="AO32" s="458"/>
    </row>
    <row r="33" spans="1:41" s="12" customFormat="1" ht="14.1" customHeight="1">
      <c r="A33" s="223"/>
      <c r="B33" s="448" t="s">
        <v>128</v>
      </c>
      <c r="C33" s="212" t="s">
        <v>57</v>
      </c>
      <c r="D33" s="151"/>
      <c r="E33" s="213"/>
      <c r="F33" s="213"/>
      <c r="G33" s="213"/>
      <c r="H33" s="418" t="s">
        <v>563</v>
      </c>
      <c r="I33" s="418" t="s">
        <v>564</v>
      </c>
      <c r="J33" s="448" t="s">
        <v>128</v>
      </c>
      <c r="K33" s="212" t="s">
        <v>53</v>
      </c>
      <c r="L33" s="152"/>
      <c r="M33" s="213"/>
      <c r="N33" s="213"/>
      <c r="O33" s="213"/>
      <c r="P33" s="418" t="s">
        <v>563</v>
      </c>
      <c r="Q33" s="418" t="s">
        <v>564</v>
      </c>
      <c r="R33" s="448" t="s">
        <v>128</v>
      </c>
      <c r="S33" s="212" t="s">
        <v>53</v>
      </c>
      <c r="T33" s="151"/>
      <c r="U33" s="407"/>
      <c r="V33" s="213"/>
      <c r="W33" s="213"/>
      <c r="X33" s="418" t="s">
        <v>563</v>
      </c>
      <c r="Y33" s="418" t="s">
        <v>564</v>
      </c>
      <c r="Z33" s="448" t="s">
        <v>128</v>
      </c>
      <c r="AA33" s="212" t="s">
        <v>53</v>
      </c>
      <c r="AB33" s="151"/>
      <c r="AC33" s="213"/>
      <c r="AD33" s="213"/>
      <c r="AE33" s="213"/>
      <c r="AF33" s="418" t="s">
        <v>563</v>
      </c>
      <c r="AG33" s="418" t="s">
        <v>564</v>
      </c>
      <c r="AH33" s="448" t="s">
        <v>128</v>
      </c>
      <c r="AI33" s="212" t="s">
        <v>53</v>
      </c>
      <c r="AJ33" s="151"/>
      <c r="AK33" s="213"/>
      <c r="AL33" s="213"/>
      <c r="AM33" s="213"/>
      <c r="AN33" s="418" t="s">
        <v>563</v>
      </c>
      <c r="AO33" s="418" t="s">
        <v>564</v>
      </c>
    </row>
    <row r="34" spans="1:41" s="12" customFormat="1" ht="14.1" customHeight="1">
      <c r="A34" s="434"/>
      <c r="B34" s="448"/>
      <c r="C34" s="41" t="s">
        <v>61</v>
      </c>
      <c r="D34" s="95"/>
      <c r="E34" s="112"/>
      <c r="F34" s="112"/>
      <c r="G34" s="112"/>
      <c r="H34" s="47">
        <v>0</v>
      </c>
      <c r="I34" s="48">
        <f>SUM(E5:E32)</f>
        <v>0</v>
      </c>
      <c r="J34" s="448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</v>
      </c>
      <c r="R34" s="448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5.1764705882352944</v>
      </c>
      <c r="Z34" s="448"/>
      <c r="AA34" s="41" t="s">
        <v>63</v>
      </c>
      <c r="AB34" s="47"/>
      <c r="AC34" s="116"/>
      <c r="AD34" s="116"/>
      <c r="AE34" s="116"/>
      <c r="AF34" s="47">
        <v>0</v>
      </c>
      <c r="AG34" s="48">
        <f>SUM(AC5:AC32)</f>
        <v>0</v>
      </c>
      <c r="AH34" s="448"/>
      <c r="AI34" s="41" t="s">
        <v>63</v>
      </c>
      <c r="AJ34" s="47"/>
      <c r="AK34" s="116"/>
      <c r="AL34" s="116"/>
      <c r="AM34" s="116"/>
      <c r="AN34" s="47">
        <v>0</v>
      </c>
      <c r="AO34" s="48">
        <f>SUM(AK5:AK32)</f>
        <v>0</v>
      </c>
    </row>
    <row r="35" spans="1:41" s="15" customFormat="1" ht="14.1" customHeight="1">
      <c r="A35" s="435"/>
      <c r="B35" s="448"/>
      <c r="C35" s="42" t="s">
        <v>62</v>
      </c>
      <c r="D35" s="96"/>
      <c r="E35" s="112"/>
      <c r="F35" s="112"/>
      <c r="G35" s="112"/>
      <c r="H35" s="48">
        <v>0</v>
      </c>
      <c r="I35" s="48">
        <f>SUM(F6:F32)</f>
        <v>0</v>
      </c>
      <c r="J35" s="448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2.6084415584415583</v>
      </c>
      <c r="R35" s="448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3.0636363636363635</v>
      </c>
      <c r="Z35" s="448"/>
      <c r="AA35" s="42" t="s">
        <v>64</v>
      </c>
      <c r="AB35" s="48"/>
      <c r="AC35" s="116"/>
      <c r="AD35" s="116"/>
      <c r="AE35" s="116"/>
      <c r="AF35" s="48">
        <v>0</v>
      </c>
      <c r="AG35" s="48">
        <f>SUM(AD6:AD32)</f>
        <v>0</v>
      </c>
      <c r="AH35" s="448"/>
      <c r="AI35" s="42" t="s">
        <v>64</v>
      </c>
      <c r="AJ35" s="48"/>
      <c r="AK35" s="116"/>
      <c r="AL35" s="116"/>
      <c r="AM35" s="116"/>
      <c r="AN35" s="48">
        <v>0</v>
      </c>
      <c r="AO35" s="48">
        <f>SUM(AL6:AL32)</f>
        <v>0</v>
      </c>
    </row>
    <row r="36" spans="1:41" s="15" customFormat="1" ht="14.1" customHeight="1">
      <c r="A36" s="435"/>
      <c r="B36" s="448"/>
      <c r="C36" s="43" t="s">
        <v>58</v>
      </c>
      <c r="D36" s="97"/>
      <c r="E36" s="95"/>
      <c r="F36" s="95"/>
      <c r="G36" s="95"/>
      <c r="H36" s="48">
        <f>I36</f>
        <v>0</v>
      </c>
      <c r="I36" s="48">
        <f>SUM(G8:G32)</f>
        <v>0</v>
      </c>
      <c r="J36" s="448"/>
      <c r="K36" s="43" t="s">
        <v>54</v>
      </c>
      <c r="L36" s="49"/>
      <c r="M36" s="47"/>
      <c r="N36" s="47"/>
      <c r="O36" s="47"/>
      <c r="P36" s="48">
        <f>Q36</f>
        <v>1.43</v>
      </c>
      <c r="Q36" s="48">
        <f>SUM(O8:O32)</f>
        <v>1.43</v>
      </c>
      <c r="R36" s="448"/>
      <c r="S36" s="43" t="s">
        <v>54</v>
      </c>
      <c r="T36" s="49"/>
      <c r="U36" s="47"/>
      <c r="V36" s="47"/>
      <c r="W36" s="47"/>
      <c r="X36" s="48">
        <f>Y36</f>
        <v>0.95</v>
      </c>
      <c r="Y36" s="48">
        <f>SUM(W8:W32)</f>
        <v>0.95</v>
      </c>
      <c r="Z36" s="448"/>
      <c r="AA36" s="43" t="s">
        <v>54</v>
      </c>
      <c r="AB36" s="49"/>
      <c r="AC36" s="47"/>
      <c r="AD36" s="47"/>
      <c r="AE36" s="47"/>
      <c r="AF36" s="48">
        <f>AG36</f>
        <v>0</v>
      </c>
      <c r="AG36" s="48">
        <f>SUM(AE8:AE32)</f>
        <v>0</v>
      </c>
      <c r="AH36" s="448"/>
      <c r="AI36" s="43" t="s">
        <v>54</v>
      </c>
      <c r="AJ36" s="49"/>
      <c r="AK36" s="47"/>
      <c r="AL36" s="47"/>
      <c r="AM36" s="47"/>
      <c r="AN36" s="48">
        <f>AO36</f>
        <v>0</v>
      </c>
      <c r="AO36" s="48">
        <f>SUM(AM8:AM32)</f>
        <v>0</v>
      </c>
    </row>
    <row r="37" spans="1:41" s="12" customFormat="1" ht="14.1" customHeight="1">
      <c r="A37" s="435"/>
      <c r="B37" s="448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48"/>
      <c r="K37" s="43" t="s">
        <v>118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48"/>
      <c r="S37" s="43" t="s">
        <v>55</v>
      </c>
      <c r="T37" s="49"/>
      <c r="U37" s="48"/>
      <c r="V37" s="48"/>
      <c r="W37" s="48"/>
      <c r="X37" s="48">
        <f>Y37</f>
        <v>1</v>
      </c>
      <c r="Y37" s="48">
        <f>T32</f>
        <v>1</v>
      </c>
      <c r="Z37" s="448"/>
      <c r="AA37" s="43" t="s">
        <v>55</v>
      </c>
      <c r="AB37" s="49"/>
      <c r="AC37" s="48"/>
      <c r="AD37" s="48"/>
      <c r="AE37" s="48"/>
      <c r="AF37" s="48">
        <f>AG37</f>
        <v>0</v>
      </c>
      <c r="AG37" s="48">
        <f>AB32</f>
        <v>0</v>
      </c>
      <c r="AH37" s="448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35"/>
      <c r="B38" s="448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48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48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48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48"/>
      <c r="AI38" s="41" t="s">
        <v>60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35"/>
      <c r="B39" s="448"/>
      <c r="C39" s="41" t="s">
        <v>109</v>
      </c>
      <c r="D39" s="97"/>
      <c r="E39" s="97"/>
      <c r="F39" s="97"/>
      <c r="G39" s="97"/>
      <c r="H39" s="48">
        <v>0</v>
      </c>
      <c r="I39" s="48">
        <v>0</v>
      </c>
      <c r="J39" s="448"/>
      <c r="K39" s="41" t="s">
        <v>109</v>
      </c>
      <c r="L39" s="49"/>
      <c r="M39" s="49"/>
      <c r="N39" s="49"/>
      <c r="O39" s="49"/>
      <c r="P39" s="48">
        <v>2.5</v>
      </c>
      <c r="Q39" s="48">
        <v>2.5</v>
      </c>
      <c r="R39" s="448"/>
      <c r="S39" s="41" t="s">
        <v>109</v>
      </c>
      <c r="T39" s="49"/>
      <c r="U39" s="49"/>
      <c r="V39" s="49"/>
      <c r="W39" s="49"/>
      <c r="X39" s="48">
        <v>2.5</v>
      </c>
      <c r="Y39" s="48">
        <v>2.5</v>
      </c>
      <c r="Z39" s="448"/>
      <c r="AA39" s="41" t="s">
        <v>109</v>
      </c>
      <c r="AB39" s="49"/>
      <c r="AC39" s="49"/>
      <c r="AD39" s="49"/>
      <c r="AE39" s="49"/>
      <c r="AF39" s="48">
        <v>0</v>
      </c>
      <c r="AG39" s="48">
        <v>0</v>
      </c>
      <c r="AH39" s="448"/>
      <c r="AI39" s="41" t="s">
        <v>109</v>
      </c>
      <c r="AJ39" s="49"/>
      <c r="AK39" s="49"/>
      <c r="AL39" s="49"/>
      <c r="AM39" s="49"/>
      <c r="AN39" s="48">
        <v>0</v>
      </c>
      <c r="AO39" s="48">
        <v>0</v>
      </c>
    </row>
    <row r="40" spans="1:41" s="12" customFormat="1" ht="14.1" customHeight="1">
      <c r="A40" s="436"/>
      <c r="B40" s="449"/>
      <c r="C40" s="43" t="s">
        <v>127</v>
      </c>
      <c r="D40" s="97"/>
      <c r="E40" s="97"/>
      <c r="F40" s="97"/>
      <c r="G40" s="97"/>
      <c r="H40" s="50">
        <f>(H34*70)+(H35*75)+(H36*25)+(H37*60)+(H38*150)+(H39*45)</f>
        <v>0</v>
      </c>
      <c r="I40" s="50">
        <f>(I34*70)+(I35*75)+(I36*25)+(I37*60)+(I38*150)+(I39*45)</f>
        <v>0</v>
      </c>
      <c r="J40" s="449"/>
      <c r="K40" s="43" t="s">
        <v>127</v>
      </c>
      <c r="L40" s="49"/>
      <c r="M40" s="49"/>
      <c r="N40" s="49"/>
      <c r="O40" s="49"/>
      <c r="P40" s="50">
        <f>(P34*70)+(P35*75)+(P36*25)+(P37*60)+(P38*150)+(P39*45)</f>
        <v>613.25</v>
      </c>
      <c r="Q40" s="50">
        <f>(Q34*70)+(Q35*75)+(Q36*25)+(Q37*60)+(Q38*150)+(Q39*45)</f>
        <v>693.88311688311683</v>
      </c>
      <c r="R40" s="449"/>
      <c r="S40" s="43" t="s">
        <v>127</v>
      </c>
      <c r="T40" s="49"/>
      <c r="U40" s="49"/>
      <c r="V40" s="49"/>
      <c r="W40" s="49"/>
      <c r="X40" s="50">
        <f>(X34*70)+(X35*75)+(X36*25)+(X37*60)+(X38*150)+(X39*45)</f>
        <v>661.25</v>
      </c>
      <c r="Y40" s="50">
        <f>(Y34*70)+(Y35*75)+(Y36*25)+(Y37*60)+(Y38*150)+(Y39*45)</f>
        <v>788.37566844919786</v>
      </c>
      <c r="Z40" s="449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0</v>
      </c>
      <c r="AG40" s="50">
        <f>(AG34*70)+(AG35*75)+(AG36*25)+(AG37*60)+(AG38*150)+(AG39*45)</f>
        <v>0</v>
      </c>
      <c r="AH40" s="449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0</v>
      </c>
      <c r="AO40" s="50">
        <f>(AO34*70)+(AO35*75)+(AO36*25)+(AO37*60)+(AO38*150)+(AO39*45)</f>
        <v>0</v>
      </c>
    </row>
    <row r="41" spans="1:41" ht="19.5" customHeight="1">
      <c r="B41" s="12"/>
      <c r="C41" s="276" t="s">
        <v>50</v>
      </c>
      <c r="D41" s="277"/>
      <c r="E41" s="277"/>
      <c r="F41" s="278"/>
      <c r="G41" s="278"/>
      <c r="H41" s="279"/>
      <c r="I41" s="277"/>
      <c r="J41" s="277"/>
      <c r="K41" s="276" t="s">
        <v>56</v>
      </c>
      <c r="L41" s="277"/>
      <c r="M41" s="277"/>
      <c r="N41" s="277"/>
      <c r="O41" s="277"/>
      <c r="P41" s="279"/>
      <c r="Q41" s="277"/>
      <c r="R41" s="277"/>
      <c r="S41" s="277" t="s">
        <v>51</v>
      </c>
      <c r="T41" s="277"/>
      <c r="U41" s="277"/>
      <c r="V41" s="277"/>
      <c r="W41" s="277"/>
      <c r="X41" s="279"/>
      <c r="Z41" s="12"/>
      <c r="AA41" s="46"/>
      <c r="AH41" s="12"/>
      <c r="AI41" s="46"/>
    </row>
    <row r="42" spans="1:41" ht="18.75" customHeight="1">
      <c r="B42" s="12"/>
      <c r="C42" s="429" t="s">
        <v>95</v>
      </c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29"/>
      <c r="O42" s="429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5"/>
    </row>
    <row r="65513" spans="27:32" customFormat="1">
      <c r="AA65513" s="3"/>
      <c r="AF65513" s="35"/>
    </row>
    <row r="65514" spans="27:32" customFormat="1">
      <c r="AA65514" s="3"/>
      <c r="AF65514" s="35"/>
    </row>
    <row r="65515" spans="27:32" customFormat="1">
      <c r="AA65515" s="3"/>
      <c r="AF65515" s="35"/>
    </row>
    <row r="65516" spans="27:32" customFormat="1">
      <c r="AA65516" s="3"/>
      <c r="AF65516" s="35"/>
    </row>
    <row r="65517" spans="27:32" customFormat="1">
      <c r="AA65517" s="3"/>
      <c r="AF65517" s="35"/>
    </row>
  </sheetData>
  <mergeCells count="22">
    <mergeCell ref="AH33:AH40"/>
    <mergeCell ref="S22:S24"/>
    <mergeCell ref="R33:R40"/>
    <mergeCell ref="B33:B40"/>
    <mergeCell ref="J33:J40"/>
    <mergeCell ref="Z5:AO32"/>
    <mergeCell ref="C42:O42"/>
    <mergeCell ref="D1:J1"/>
    <mergeCell ref="A3:A4"/>
    <mergeCell ref="A5:A7"/>
    <mergeCell ref="A8:A14"/>
    <mergeCell ref="A15:A20"/>
    <mergeCell ref="D2:E2"/>
    <mergeCell ref="A34:A40"/>
    <mergeCell ref="I2:AM2"/>
    <mergeCell ref="K22:K24"/>
    <mergeCell ref="A25:A32"/>
    <mergeCell ref="A21:A24"/>
    <mergeCell ref="C22:C24"/>
    <mergeCell ref="AA3:AB3"/>
    <mergeCell ref="AI3:AJ3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7"/>
  <sheetViews>
    <sheetView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5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5" hidden="1" customWidth="1"/>
    <col min="14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3.75" hidden="1" customWidth="1"/>
    <col min="22" max="22" width="10.875" hidden="1" customWidth="1"/>
    <col min="23" max="23" width="3.75" hidden="1" customWidth="1"/>
    <col min="24" max="24" width="3.625" style="35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35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7"/>
      <c r="C1" s="7"/>
      <c r="D1" s="430" t="s">
        <v>17</v>
      </c>
      <c r="E1" s="430"/>
      <c r="F1" s="430"/>
      <c r="G1" s="430"/>
      <c r="H1" s="430"/>
      <c r="I1" s="430"/>
      <c r="J1" s="430"/>
      <c r="K1" s="4" t="s">
        <v>565</v>
      </c>
      <c r="L1" t="s">
        <v>358</v>
      </c>
      <c r="S1" s="6"/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28</v>
      </c>
      <c r="C2" s="309" t="s">
        <v>1</v>
      </c>
      <c r="D2" s="433">
        <v>236</v>
      </c>
      <c r="E2" s="433"/>
      <c r="F2" s="33"/>
      <c r="G2" s="33"/>
      <c r="H2" s="33"/>
      <c r="I2" s="437" t="s">
        <v>356</v>
      </c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294"/>
      <c r="AO2" s="294"/>
    </row>
    <row r="3" spans="1:41" s="12" customFormat="1" ht="14.1" customHeight="1">
      <c r="A3" s="431" t="s">
        <v>6</v>
      </c>
      <c r="B3" s="13"/>
      <c r="C3" s="447">
        <v>45754</v>
      </c>
      <c r="D3" s="447"/>
      <c r="E3" s="16"/>
      <c r="F3" s="16"/>
      <c r="G3" s="16"/>
      <c r="H3" s="32"/>
      <c r="I3" s="13" t="s">
        <v>40</v>
      </c>
      <c r="J3" s="13"/>
      <c r="K3" s="447">
        <f>C3+1</f>
        <v>45755</v>
      </c>
      <c r="L3" s="447"/>
      <c r="M3" s="16"/>
      <c r="N3" s="16"/>
      <c r="O3" s="16"/>
      <c r="P3" s="32"/>
      <c r="Q3" s="13" t="s">
        <v>36</v>
      </c>
      <c r="R3" s="115"/>
      <c r="S3" s="447">
        <f>C3+2</f>
        <v>45756</v>
      </c>
      <c r="T3" s="447"/>
      <c r="U3" s="16"/>
      <c r="V3" s="16"/>
      <c r="W3" s="16"/>
      <c r="X3" s="32"/>
      <c r="Y3" s="13" t="s">
        <v>37</v>
      </c>
      <c r="Z3" s="115"/>
      <c r="AA3" s="447">
        <f>C3+3</f>
        <v>45757</v>
      </c>
      <c r="AB3" s="447"/>
      <c r="AC3" s="16"/>
      <c r="AD3" s="16"/>
      <c r="AE3" s="16"/>
      <c r="AF3" s="32"/>
      <c r="AG3" s="13" t="s">
        <v>38</v>
      </c>
      <c r="AH3" s="115"/>
      <c r="AI3" s="447">
        <f>C3+4</f>
        <v>45758</v>
      </c>
      <c r="AJ3" s="447"/>
      <c r="AK3" s="16"/>
      <c r="AL3" s="16"/>
      <c r="AM3" s="16"/>
      <c r="AN3" s="32"/>
      <c r="AO3" s="13" t="s">
        <v>39</v>
      </c>
    </row>
    <row r="4" spans="1:41" s="12" customFormat="1" ht="14.1" customHeight="1">
      <c r="A4" s="431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33</v>
      </c>
      <c r="I4" s="13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33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33</v>
      </c>
      <c r="AG4" s="13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33</v>
      </c>
      <c r="AO4" s="13" t="s">
        <v>52</v>
      </c>
    </row>
    <row r="5" spans="1:41" s="12" customFormat="1" ht="14.1" customHeight="1">
      <c r="A5" s="459" t="s">
        <v>13</v>
      </c>
      <c r="B5" s="77" t="s">
        <v>553</v>
      </c>
      <c r="C5" s="113" t="s">
        <v>89</v>
      </c>
      <c r="D5" s="114">
        <v>80</v>
      </c>
      <c r="E5" s="72">
        <f>D5/20</f>
        <v>4</v>
      </c>
      <c r="F5" s="13"/>
      <c r="G5" s="13"/>
      <c r="H5" s="106">
        <f>(D5*$D$2)/1000</f>
        <v>18.88</v>
      </c>
      <c r="I5" s="305"/>
      <c r="J5" s="77" t="s">
        <v>325</v>
      </c>
      <c r="K5" s="113" t="s">
        <v>324</v>
      </c>
      <c r="L5" s="114">
        <v>70</v>
      </c>
      <c r="M5" s="72">
        <f>L5/20</f>
        <v>3.5</v>
      </c>
      <c r="N5" s="13"/>
      <c r="O5" s="13"/>
      <c r="P5" s="106">
        <f>(L5*$D$2)/1000</f>
        <v>16.52</v>
      </c>
      <c r="Q5" s="70"/>
      <c r="R5" s="77" t="s">
        <v>91</v>
      </c>
      <c r="S5" s="113" t="s">
        <v>89</v>
      </c>
      <c r="T5" s="114">
        <v>100</v>
      </c>
      <c r="U5" s="72">
        <f>T5/20</f>
        <v>5</v>
      </c>
      <c r="V5" s="13"/>
      <c r="W5" s="13"/>
      <c r="X5" s="106">
        <f>(T5*$D$2)/1000</f>
        <v>23.6</v>
      </c>
      <c r="Y5" s="70"/>
      <c r="Z5" s="77" t="s">
        <v>325</v>
      </c>
      <c r="AA5" s="113" t="s">
        <v>324</v>
      </c>
      <c r="AB5" s="114">
        <v>80</v>
      </c>
      <c r="AC5" s="72">
        <f>AB5/20</f>
        <v>4</v>
      </c>
      <c r="AD5" s="13"/>
      <c r="AE5" s="13"/>
      <c r="AF5" s="106">
        <f>(AB5*$D$2)/1000</f>
        <v>18.88</v>
      </c>
      <c r="AG5" s="70"/>
      <c r="AH5" s="77" t="s">
        <v>555</v>
      </c>
      <c r="AI5" s="113" t="s">
        <v>89</v>
      </c>
      <c r="AJ5" s="114">
        <v>80</v>
      </c>
      <c r="AK5" s="72">
        <f>AJ5/20</f>
        <v>4</v>
      </c>
      <c r="AL5" s="13"/>
      <c r="AM5" s="13"/>
      <c r="AN5" s="106">
        <f>(AJ5*$D$2)/1000</f>
        <v>18.88</v>
      </c>
      <c r="AO5" s="70"/>
    </row>
    <row r="6" spans="1:41" s="12" customFormat="1" ht="14.1" customHeight="1">
      <c r="A6" s="459"/>
      <c r="B6" s="71" t="s">
        <v>72</v>
      </c>
      <c r="C6" s="78" t="s">
        <v>554</v>
      </c>
      <c r="D6" s="79">
        <v>10</v>
      </c>
      <c r="E6" s="72">
        <f>D6/20</f>
        <v>0.5</v>
      </c>
      <c r="F6" s="72"/>
      <c r="G6" s="13"/>
      <c r="H6" s="106">
        <f>(D6*$D$2)/1000</f>
        <v>2.36</v>
      </c>
      <c r="I6" s="121"/>
      <c r="J6" s="71" t="s">
        <v>326</v>
      </c>
      <c r="K6" s="78" t="s">
        <v>327</v>
      </c>
      <c r="L6" s="79">
        <v>20</v>
      </c>
      <c r="M6" s="72">
        <f>L6/20</f>
        <v>1</v>
      </c>
      <c r="N6" s="72"/>
      <c r="O6" s="13"/>
      <c r="P6" s="106">
        <f>(L6*$D$2)/1000</f>
        <v>4.72</v>
      </c>
      <c r="Q6" s="110"/>
      <c r="R6" s="71" t="s">
        <v>72</v>
      </c>
      <c r="S6" s="78"/>
      <c r="T6" s="79"/>
      <c r="U6" s="72"/>
      <c r="V6" s="72"/>
      <c r="W6" s="75"/>
      <c r="X6" s="110"/>
      <c r="Y6" s="121"/>
      <c r="Z6" s="71" t="s">
        <v>326</v>
      </c>
      <c r="AA6" s="78" t="s">
        <v>327</v>
      </c>
      <c r="AB6" s="79">
        <v>20</v>
      </c>
      <c r="AC6" s="72">
        <f>AB6/20</f>
        <v>1</v>
      </c>
      <c r="AD6" s="72"/>
      <c r="AE6" s="13"/>
      <c r="AF6" s="106">
        <f>(AB6*$D$2)/1000</f>
        <v>4.72</v>
      </c>
      <c r="AG6" s="110"/>
      <c r="AH6" s="71" t="s">
        <v>556</v>
      </c>
      <c r="AI6" s="78" t="s">
        <v>557</v>
      </c>
      <c r="AJ6" s="79">
        <v>20</v>
      </c>
      <c r="AK6" s="72">
        <f>AJ6/20</f>
        <v>1</v>
      </c>
      <c r="AL6" s="72"/>
      <c r="AM6" s="13"/>
      <c r="AN6" s="106">
        <f>(AJ6*$D$2)/1000</f>
        <v>4.72</v>
      </c>
      <c r="AO6" s="70"/>
    </row>
    <row r="7" spans="1:41" s="12" customFormat="1" ht="14.1" customHeight="1">
      <c r="A7" s="459"/>
      <c r="B7" s="18" t="s">
        <v>90</v>
      </c>
      <c r="C7" s="316"/>
      <c r="D7" s="30"/>
      <c r="E7" s="13"/>
      <c r="F7" s="13"/>
      <c r="G7" s="13"/>
      <c r="H7" s="70"/>
      <c r="I7" s="121"/>
      <c r="J7" s="18" t="s">
        <v>328</v>
      </c>
      <c r="K7" s="5"/>
      <c r="L7" s="13"/>
      <c r="M7" s="13"/>
      <c r="N7" s="13"/>
      <c r="O7" s="13"/>
      <c r="P7" s="32"/>
      <c r="Q7" s="110"/>
      <c r="R7" s="18" t="s">
        <v>90</v>
      </c>
      <c r="S7" s="316"/>
      <c r="T7" s="30"/>
      <c r="U7" s="13"/>
      <c r="V7" s="13"/>
      <c r="W7" s="13"/>
      <c r="X7" s="70"/>
      <c r="Y7" s="121"/>
      <c r="Z7" s="18" t="s">
        <v>328</v>
      </c>
      <c r="AA7" s="5"/>
      <c r="AB7" s="13"/>
      <c r="AC7" s="13"/>
      <c r="AD7" s="13"/>
      <c r="AE7" s="13"/>
      <c r="AF7" s="32"/>
      <c r="AG7" s="110"/>
      <c r="AH7" s="18" t="s">
        <v>90</v>
      </c>
      <c r="AI7" s="316"/>
      <c r="AJ7" s="30"/>
      <c r="AK7" s="13"/>
      <c r="AL7" s="13"/>
      <c r="AM7" s="13"/>
      <c r="AN7" s="70"/>
      <c r="AO7" s="70"/>
    </row>
    <row r="8" spans="1:41" s="12" customFormat="1" ht="14.1" customHeight="1">
      <c r="A8" s="459" t="s">
        <v>2</v>
      </c>
      <c r="B8" s="150" t="s">
        <v>448</v>
      </c>
      <c r="C8" s="166" t="s">
        <v>519</v>
      </c>
      <c r="D8" s="295">
        <v>60</v>
      </c>
      <c r="E8" s="178"/>
      <c r="F8" s="296">
        <f>D8*0.9/35</f>
        <v>1.5428571428571429</v>
      </c>
      <c r="G8" s="171"/>
      <c r="H8" s="106">
        <f>(D8*$D$2)/1000</f>
        <v>14.16</v>
      </c>
      <c r="I8" s="90"/>
      <c r="J8" s="208" t="s">
        <v>177</v>
      </c>
      <c r="K8" s="101" t="s">
        <v>262</v>
      </c>
      <c r="L8" s="88">
        <v>100</v>
      </c>
      <c r="M8" s="178"/>
      <c r="N8" s="296">
        <f>L8*0.7/35</f>
        <v>2</v>
      </c>
      <c r="O8" s="171"/>
      <c r="P8" s="84">
        <f t="shared" ref="P8:P11" si="0">(L8*$D$2)/1000</f>
        <v>23.6</v>
      </c>
      <c r="Q8" s="90"/>
      <c r="R8" s="55" t="s">
        <v>271</v>
      </c>
      <c r="S8" s="147" t="s">
        <v>527</v>
      </c>
      <c r="T8" s="89">
        <v>35</v>
      </c>
      <c r="U8" s="190"/>
      <c r="V8" s="131"/>
      <c r="W8" s="88">
        <f>T8/100</f>
        <v>0.35</v>
      </c>
      <c r="X8" s="106">
        <f t="shared" ref="X8:X15" si="1">(T8*$D$2)/1000</f>
        <v>8.26</v>
      </c>
      <c r="Y8" s="87"/>
      <c r="Z8" s="208" t="s">
        <v>269</v>
      </c>
      <c r="AA8" s="101" t="s">
        <v>303</v>
      </c>
      <c r="AB8" s="88">
        <v>110</v>
      </c>
      <c r="AC8" s="178"/>
      <c r="AD8" s="296">
        <f>AB8*0.7/35</f>
        <v>2.2000000000000002</v>
      </c>
      <c r="AE8" s="171"/>
      <c r="AF8" s="84">
        <f t="shared" ref="AF8" si="2">(AB8*$D$2)/1000</f>
        <v>25.96</v>
      </c>
      <c r="AG8" s="87"/>
      <c r="AH8" s="55" t="s">
        <v>457</v>
      </c>
      <c r="AI8" s="85" t="s">
        <v>219</v>
      </c>
      <c r="AJ8" s="89">
        <v>100</v>
      </c>
      <c r="AK8" s="124"/>
      <c r="AL8" s="131">
        <f>AJ8*0.8/35</f>
        <v>2.2857142857142856</v>
      </c>
      <c r="AM8" s="88"/>
      <c r="AN8" s="106">
        <f>(AJ8*$D$2)/1000</f>
        <v>23.6</v>
      </c>
      <c r="AO8" s="90"/>
    </row>
    <row r="9" spans="1:41" s="12" customFormat="1" ht="14.1" customHeight="1">
      <c r="A9" s="459"/>
      <c r="B9" s="150" t="s">
        <v>280</v>
      </c>
      <c r="C9" s="166" t="s">
        <v>520</v>
      </c>
      <c r="D9" s="257">
        <v>30</v>
      </c>
      <c r="E9" s="140"/>
      <c r="F9" s="137"/>
      <c r="G9" s="88">
        <f>D9/100</f>
        <v>0.3</v>
      </c>
      <c r="H9" s="106">
        <f>(D9*$D$2)/1000</f>
        <v>7.08</v>
      </c>
      <c r="I9" s="87"/>
      <c r="J9" s="209" t="s">
        <v>265</v>
      </c>
      <c r="K9" s="17" t="s">
        <v>266</v>
      </c>
      <c r="L9" s="88">
        <v>2</v>
      </c>
      <c r="M9" s="140"/>
      <c r="N9" s="137"/>
      <c r="O9" s="131"/>
      <c r="P9" s="84">
        <f t="shared" si="0"/>
        <v>0.47199999999999998</v>
      </c>
      <c r="Q9" s="87"/>
      <c r="R9" s="93" t="s">
        <v>272</v>
      </c>
      <c r="S9" s="147" t="s">
        <v>517</v>
      </c>
      <c r="T9" s="89">
        <v>10</v>
      </c>
      <c r="U9" s="333"/>
      <c r="V9" s="124"/>
      <c r="W9" s="88">
        <f>T9/100</f>
        <v>0.1</v>
      </c>
      <c r="X9" s="106">
        <f t="shared" si="1"/>
        <v>2.36</v>
      </c>
      <c r="Y9" s="87"/>
      <c r="Z9" s="209" t="s">
        <v>270</v>
      </c>
      <c r="AA9" s="146" t="s">
        <v>157</v>
      </c>
      <c r="AB9" s="89">
        <v>20</v>
      </c>
      <c r="AC9" s="108"/>
      <c r="AD9" s="89"/>
      <c r="AE9" s="88"/>
      <c r="AF9" s="32">
        <f>(AB9*$D$2)/1000</f>
        <v>4.72</v>
      </c>
      <c r="AG9" s="90"/>
      <c r="AH9" s="93" t="s">
        <v>177</v>
      </c>
      <c r="AI9" s="199" t="s">
        <v>459</v>
      </c>
      <c r="AJ9" s="92">
        <v>2</v>
      </c>
      <c r="AK9" s="124">
        <f>AJ9/85</f>
        <v>2.3529411764705882E-2</v>
      </c>
      <c r="AL9" s="124"/>
      <c r="AM9" s="88"/>
      <c r="AN9" s="106">
        <f t="shared" ref="AN9:AN11" si="3">(AJ9*$D$2)/1000</f>
        <v>0.47199999999999998</v>
      </c>
      <c r="AO9" s="87"/>
    </row>
    <row r="10" spans="1:41" s="12" customFormat="1" ht="14.1" customHeight="1">
      <c r="A10" s="459"/>
      <c r="B10" s="150" t="s">
        <v>212</v>
      </c>
      <c r="C10" s="168" t="s">
        <v>522</v>
      </c>
      <c r="D10" s="297">
        <v>20</v>
      </c>
      <c r="E10" s="137"/>
      <c r="F10" s="137"/>
      <c r="G10" s="88">
        <f>D10/100</f>
        <v>0.2</v>
      </c>
      <c r="H10" s="106">
        <f>(D10*$D$2)/1000</f>
        <v>4.72</v>
      </c>
      <c r="I10" s="87"/>
      <c r="J10" s="209" t="s">
        <v>139</v>
      </c>
      <c r="K10" s="85" t="s">
        <v>264</v>
      </c>
      <c r="L10" s="88">
        <v>1</v>
      </c>
      <c r="M10" s="131"/>
      <c r="N10" s="131"/>
      <c r="O10" s="131">
        <f>L10/100</f>
        <v>0.01</v>
      </c>
      <c r="P10" s="84">
        <f t="shared" si="0"/>
        <v>0.23599999999999999</v>
      </c>
      <c r="Q10" s="179"/>
      <c r="R10" s="93" t="s">
        <v>112</v>
      </c>
      <c r="S10" s="147" t="s">
        <v>528</v>
      </c>
      <c r="T10" s="89">
        <v>10</v>
      </c>
      <c r="U10" s="333"/>
      <c r="V10" s="124">
        <f>T10/55</f>
        <v>0.18181818181818182</v>
      </c>
      <c r="W10" s="88">
        <f>T10/100</f>
        <v>0.1</v>
      </c>
      <c r="X10" s="106">
        <f t="shared" si="1"/>
        <v>2.36</v>
      </c>
      <c r="Y10" s="87"/>
      <c r="Z10" s="209" t="s">
        <v>267</v>
      </c>
      <c r="AA10" s="146"/>
      <c r="AB10" s="164"/>
      <c r="AC10" s="108"/>
      <c r="AD10" s="124"/>
      <c r="AE10" s="88"/>
      <c r="AF10" s="125"/>
      <c r="AG10" s="87"/>
      <c r="AH10" s="93" t="s">
        <v>184</v>
      </c>
      <c r="AI10" s="168" t="s">
        <v>221</v>
      </c>
      <c r="AJ10" s="89">
        <v>15</v>
      </c>
      <c r="AK10" s="124"/>
      <c r="AL10" s="131"/>
      <c r="AM10" s="92">
        <f>AJ10/100</f>
        <v>0.15</v>
      </c>
      <c r="AN10" s="106">
        <f t="shared" si="3"/>
        <v>3.54</v>
      </c>
      <c r="AO10" s="179"/>
    </row>
    <row r="11" spans="1:41" s="12" customFormat="1" ht="14.1" customHeight="1">
      <c r="A11" s="459"/>
      <c r="B11" s="150" t="s">
        <v>238</v>
      </c>
      <c r="C11" s="101" t="s">
        <v>524</v>
      </c>
      <c r="D11" s="297">
        <v>5</v>
      </c>
      <c r="E11" s="137">
        <f>D10/85</f>
        <v>0.23529411764705882</v>
      </c>
      <c r="F11" s="137"/>
      <c r="G11" s="88"/>
      <c r="H11" s="106">
        <f>(D11*$D$2)/1000</f>
        <v>1.18</v>
      </c>
      <c r="I11" s="87"/>
      <c r="J11" s="209" t="s">
        <v>188</v>
      </c>
      <c r="K11" s="17" t="s">
        <v>254</v>
      </c>
      <c r="L11" s="88">
        <v>20</v>
      </c>
      <c r="M11" s="131"/>
      <c r="N11" s="131"/>
      <c r="O11" s="131">
        <f>L11/100</f>
        <v>0.2</v>
      </c>
      <c r="P11" s="84">
        <f t="shared" si="0"/>
        <v>4.72</v>
      </c>
      <c r="Q11" s="87"/>
      <c r="R11" s="93" t="s">
        <v>148</v>
      </c>
      <c r="S11" s="147" t="s">
        <v>529</v>
      </c>
      <c r="T11" s="89">
        <v>30</v>
      </c>
      <c r="U11" s="333"/>
      <c r="V11" s="131">
        <f>T11/35</f>
        <v>0.8571428571428571</v>
      </c>
      <c r="W11" s="88"/>
      <c r="X11" s="106">
        <f t="shared" si="1"/>
        <v>7.08</v>
      </c>
      <c r="Y11" s="87"/>
      <c r="Z11" s="209" t="s">
        <v>244</v>
      </c>
      <c r="AA11" s="146"/>
      <c r="AB11" s="164"/>
      <c r="AC11" s="108"/>
      <c r="AD11" s="124"/>
      <c r="AE11" s="88"/>
      <c r="AF11" s="125"/>
      <c r="AG11" s="87"/>
      <c r="AH11" s="93" t="s">
        <v>139</v>
      </c>
      <c r="AI11" s="85" t="s">
        <v>530</v>
      </c>
      <c r="AJ11" s="89">
        <v>10</v>
      </c>
      <c r="AK11" s="56"/>
      <c r="AL11" s="124"/>
      <c r="AM11" s="92">
        <f>AJ11/100</f>
        <v>0.1</v>
      </c>
      <c r="AN11" s="106">
        <f t="shared" si="3"/>
        <v>2.36</v>
      </c>
      <c r="AO11" s="87"/>
    </row>
    <row r="12" spans="1:41" s="12" customFormat="1" ht="14.1" customHeight="1">
      <c r="A12" s="459"/>
      <c r="B12" s="103" t="s">
        <v>224</v>
      </c>
      <c r="C12" s="85"/>
      <c r="D12" s="89"/>
      <c r="E12" s="107"/>
      <c r="F12" s="107"/>
      <c r="G12" s="107"/>
      <c r="H12" s="100"/>
      <c r="I12" s="87"/>
      <c r="J12" s="103" t="s">
        <v>66</v>
      </c>
      <c r="K12" s="146" t="s">
        <v>157</v>
      </c>
      <c r="L12" s="89">
        <v>20</v>
      </c>
      <c r="M12" s="108"/>
      <c r="N12" s="89"/>
      <c r="O12" s="88">
        <f>L12/100</f>
        <v>0.2</v>
      </c>
      <c r="P12" s="32">
        <f>(L12*$D$2)/1000</f>
        <v>4.72</v>
      </c>
      <c r="Q12" s="87"/>
      <c r="R12" s="93" t="s">
        <v>226</v>
      </c>
      <c r="S12" s="147" t="s">
        <v>523</v>
      </c>
      <c r="T12" s="89">
        <v>10</v>
      </c>
      <c r="U12" s="411">
        <f>T12/85</f>
        <v>0.11764705882352941</v>
      </c>
      <c r="V12" s="131"/>
      <c r="W12" s="88"/>
      <c r="X12" s="106">
        <f t="shared" si="1"/>
        <v>2.36</v>
      </c>
      <c r="Y12" s="87"/>
      <c r="Z12" s="180" t="s">
        <v>268</v>
      </c>
      <c r="AA12" s="146"/>
      <c r="AB12" s="89"/>
      <c r="AC12" s="108"/>
      <c r="AD12" s="89"/>
      <c r="AE12" s="88"/>
      <c r="AF12" s="32"/>
      <c r="AG12" s="87"/>
      <c r="AH12" s="180" t="s">
        <v>458</v>
      </c>
      <c r="AI12" s="85"/>
      <c r="AJ12" s="88"/>
      <c r="AK12" s="92"/>
      <c r="AL12" s="92"/>
      <c r="AM12" s="181"/>
      <c r="AN12" s="125"/>
      <c r="AO12" s="87"/>
    </row>
    <row r="13" spans="1:41" s="12" customFormat="1" ht="14.1" customHeight="1">
      <c r="A13" s="459"/>
      <c r="B13" s="93"/>
      <c r="C13" s="85"/>
      <c r="D13" s="89"/>
      <c r="E13" s="107"/>
      <c r="F13" s="107"/>
      <c r="G13" s="107"/>
      <c r="H13" s="100"/>
      <c r="I13" s="87"/>
      <c r="J13" s="103"/>
      <c r="K13" s="85"/>
      <c r="L13" s="89"/>
      <c r="M13" s="89"/>
      <c r="N13" s="89"/>
      <c r="O13" s="86"/>
      <c r="P13" s="100"/>
      <c r="Q13" s="87"/>
      <c r="R13" s="93" t="s">
        <v>90</v>
      </c>
      <c r="S13" s="166" t="s">
        <v>521</v>
      </c>
      <c r="T13" s="89">
        <v>15</v>
      </c>
      <c r="U13" s="124"/>
      <c r="V13" s="124"/>
      <c r="W13" s="88">
        <f>T13/100</f>
        <v>0.15</v>
      </c>
      <c r="X13" s="106">
        <f t="shared" ref="X13:X14" si="4">(T13*$D$2)/1000</f>
        <v>3.54</v>
      </c>
      <c r="Y13" s="87"/>
      <c r="Z13" s="93"/>
      <c r="AA13" s="146"/>
      <c r="AB13" s="164"/>
      <c r="AC13" s="108"/>
      <c r="AD13" s="124"/>
      <c r="AE13" s="88"/>
      <c r="AF13" s="125"/>
      <c r="AG13" s="87"/>
      <c r="AH13" s="103"/>
      <c r="AI13" s="85"/>
      <c r="AJ13" s="89"/>
      <c r="AK13" s="89"/>
      <c r="AL13" s="89"/>
      <c r="AM13" s="86"/>
      <c r="AN13" s="100"/>
      <c r="AO13" s="87"/>
    </row>
    <row r="14" spans="1:41" s="12" customFormat="1" ht="14.1" customHeight="1">
      <c r="A14" s="459"/>
      <c r="B14" s="219"/>
      <c r="C14" s="85"/>
      <c r="D14" s="89"/>
      <c r="E14" s="107"/>
      <c r="F14" s="107"/>
      <c r="G14" s="107"/>
      <c r="H14" s="100"/>
      <c r="I14" s="87"/>
      <c r="J14" s="185"/>
      <c r="K14" s="186"/>
      <c r="L14" s="55"/>
      <c r="M14" s="187"/>
      <c r="N14" s="184"/>
      <c r="O14" s="88"/>
      <c r="P14" s="125"/>
      <c r="Q14" s="87"/>
      <c r="R14" s="219" t="s">
        <v>137</v>
      </c>
      <c r="S14" s="166" t="s">
        <v>526</v>
      </c>
      <c r="T14" s="89">
        <v>5</v>
      </c>
      <c r="U14" s="124"/>
      <c r="V14" s="124">
        <f>T14/50</f>
        <v>0.1</v>
      </c>
      <c r="W14" s="88"/>
      <c r="X14" s="106">
        <f t="shared" si="4"/>
        <v>1.18</v>
      </c>
      <c r="Y14" s="87"/>
      <c r="Z14" s="92"/>
      <c r="AA14" s="146"/>
      <c r="AB14" s="164"/>
      <c r="AC14" s="108"/>
      <c r="AD14" s="124"/>
      <c r="AE14" s="88"/>
      <c r="AF14" s="125"/>
      <c r="AG14" s="87"/>
      <c r="AH14" s="219"/>
      <c r="AI14" s="85"/>
      <c r="AJ14" s="89"/>
      <c r="AK14" s="89"/>
      <c r="AL14" s="264"/>
      <c r="AM14" s="88"/>
      <c r="AN14" s="100"/>
      <c r="AO14" s="87"/>
    </row>
    <row r="15" spans="1:41" s="12" customFormat="1" ht="14.1" customHeight="1">
      <c r="A15" s="459" t="s">
        <v>3</v>
      </c>
      <c r="B15" s="161" t="s">
        <v>240</v>
      </c>
      <c r="C15" s="85" t="s">
        <v>242</v>
      </c>
      <c r="D15" s="89">
        <v>45</v>
      </c>
      <c r="E15" s="124">
        <f>D15/200</f>
        <v>0.22500000000000001</v>
      </c>
      <c r="F15" s="89"/>
      <c r="G15" s="131"/>
      <c r="H15" s="106">
        <f>(D15*$D$2)/1000</f>
        <v>10.62</v>
      </c>
      <c r="I15" s="90"/>
      <c r="J15" s="73" t="s">
        <v>276</v>
      </c>
      <c r="K15" s="304" t="s">
        <v>171</v>
      </c>
      <c r="L15" s="89">
        <v>15</v>
      </c>
      <c r="M15" s="214">
        <f>L15/20</f>
        <v>0.75</v>
      </c>
      <c r="N15" s="149"/>
      <c r="O15" s="137"/>
      <c r="P15" s="106">
        <f>(L15*$D$2)/1000</f>
        <v>3.54</v>
      </c>
      <c r="Q15" s="87"/>
      <c r="R15" s="93" t="s">
        <v>452</v>
      </c>
      <c r="S15" s="334" t="s">
        <v>410</v>
      </c>
      <c r="T15" s="88">
        <v>75</v>
      </c>
      <c r="U15" s="92"/>
      <c r="V15" s="89">
        <f>T15*0.8/40</f>
        <v>1.5</v>
      </c>
      <c r="W15" s="137"/>
      <c r="X15" s="106">
        <f t="shared" si="1"/>
        <v>17.7</v>
      </c>
      <c r="Y15" s="258"/>
      <c r="Z15" s="55" t="s">
        <v>271</v>
      </c>
      <c r="AA15" s="85" t="s">
        <v>543</v>
      </c>
      <c r="AB15" s="89">
        <v>6</v>
      </c>
      <c r="AC15" s="140"/>
      <c r="AD15" s="137"/>
      <c r="AE15" s="131">
        <f>AB15/100</f>
        <v>0.06</v>
      </c>
      <c r="AF15" s="106">
        <f>(AB15*$D$2)/1000</f>
        <v>1.4159999999999999</v>
      </c>
      <c r="AG15" s="90"/>
      <c r="AH15" s="55" t="s">
        <v>460</v>
      </c>
      <c r="AI15" s="85" t="s">
        <v>461</v>
      </c>
      <c r="AJ15" s="56">
        <v>80</v>
      </c>
      <c r="AK15" s="140"/>
      <c r="AL15" s="137"/>
      <c r="AM15" s="92">
        <f>AJ15/100</f>
        <v>0.8</v>
      </c>
      <c r="AN15" s="106">
        <f>(AJ15*$D$2)/1000</f>
        <v>18.88</v>
      </c>
      <c r="AO15" s="87"/>
    </row>
    <row r="16" spans="1:41" s="12" customFormat="1" ht="14.1" customHeight="1">
      <c r="A16" s="459"/>
      <c r="B16" s="150" t="s">
        <v>241</v>
      </c>
      <c r="C16" s="85" t="s">
        <v>229</v>
      </c>
      <c r="D16" s="89">
        <v>55</v>
      </c>
      <c r="E16" s="92"/>
      <c r="F16" s="124">
        <f>D16*0.9/55</f>
        <v>0.9</v>
      </c>
      <c r="G16" s="88"/>
      <c r="H16" s="106">
        <f>(D16*$D$2)/1000</f>
        <v>12.98</v>
      </c>
      <c r="I16" s="90"/>
      <c r="J16" s="74" t="s">
        <v>105</v>
      </c>
      <c r="K16" s="304" t="s">
        <v>288</v>
      </c>
      <c r="L16" s="89">
        <v>20</v>
      </c>
      <c r="M16" s="167"/>
      <c r="N16" s="124"/>
      <c r="O16" s="88">
        <f>L16/100</f>
        <v>0.2</v>
      </c>
      <c r="P16" s="106">
        <f>(L16*$D$2)/1000</f>
        <v>4.72</v>
      </c>
      <c r="Q16" s="87"/>
      <c r="R16" s="93" t="s">
        <v>453</v>
      </c>
      <c r="S16" s="334"/>
      <c r="T16" s="88"/>
      <c r="U16" s="92"/>
      <c r="V16" s="89"/>
      <c r="W16" s="137"/>
      <c r="X16" s="106"/>
      <c r="Y16" s="94"/>
      <c r="Z16" s="93" t="s">
        <v>272</v>
      </c>
      <c r="AA16" s="85" t="s">
        <v>147</v>
      </c>
      <c r="AB16" s="89">
        <v>8</v>
      </c>
      <c r="AC16" s="124"/>
      <c r="AD16" s="124">
        <f>AB16/35</f>
        <v>0.22857142857142856</v>
      </c>
      <c r="AE16" s="88"/>
      <c r="AF16" s="106">
        <f>(AB16*$D$2)/1000</f>
        <v>1.8879999999999999</v>
      </c>
      <c r="AG16" s="94"/>
      <c r="AH16" s="93" t="s">
        <v>176</v>
      </c>
      <c r="AI16" s="101" t="s">
        <v>544</v>
      </c>
      <c r="AJ16" s="131">
        <v>15</v>
      </c>
      <c r="AK16" s="335"/>
      <c r="AL16" s="124">
        <f>AJ16/35</f>
        <v>0.42857142857142855</v>
      </c>
      <c r="AM16" s="88"/>
      <c r="AN16" s="106">
        <f>(AJ16*$D$2)/1000</f>
        <v>3.54</v>
      </c>
      <c r="AO16" s="87"/>
    </row>
    <row r="17" spans="1:41" s="12" customFormat="1" ht="14.1" customHeight="1">
      <c r="A17" s="459"/>
      <c r="B17" s="150" t="s">
        <v>226</v>
      </c>
      <c r="C17" s="85" t="s">
        <v>525</v>
      </c>
      <c r="D17" s="89">
        <v>2</v>
      </c>
      <c r="E17" s="56"/>
      <c r="F17" s="124"/>
      <c r="G17" s="131">
        <f>D17/100</f>
        <v>0.02</v>
      </c>
      <c r="H17" s="106">
        <f>(D17*$D$2)/1000</f>
        <v>0.47199999999999998</v>
      </c>
      <c r="I17" s="87"/>
      <c r="J17" s="74" t="s">
        <v>215</v>
      </c>
      <c r="K17" s="304" t="s">
        <v>172</v>
      </c>
      <c r="L17" s="89">
        <v>11</v>
      </c>
      <c r="M17" s="132"/>
      <c r="N17" s="104">
        <f>L17/35</f>
        <v>0.31428571428571428</v>
      </c>
      <c r="O17" s="137"/>
      <c r="P17" s="106">
        <f>(L17*$D$2)/1000</f>
        <v>2.5960000000000001</v>
      </c>
      <c r="Q17" s="94"/>
      <c r="R17" s="57" t="s">
        <v>139</v>
      </c>
      <c r="S17" s="99"/>
      <c r="T17" s="86"/>
      <c r="U17" s="124"/>
      <c r="V17" s="89"/>
      <c r="W17" s="131"/>
      <c r="X17" s="84"/>
      <c r="Y17" s="87"/>
      <c r="Z17" s="93" t="s">
        <v>226</v>
      </c>
      <c r="AA17" s="85" t="s">
        <v>456</v>
      </c>
      <c r="AB17" s="89">
        <v>60</v>
      </c>
      <c r="AC17" s="124"/>
      <c r="AD17" s="131"/>
      <c r="AE17" s="131">
        <f>AB17/100</f>
        <v>0.6</v>
      </c>
      <c r="AF17" s="106">
        <f>(AB17*$D$2)/1000</f>
        <v>14.16</v>
      </c>
      <c r="AG17" s="94"/>
      <c r="AH17" s="93" t="s">
        <v>177</v>
      </c>
      <c r="AI17" s="101" t="s">
        <v>273</v>
      </c>
      <c r="AJ17" s="88">
        <v>10</v>
      </c>
      <c r="AK17" s="124"/>
      <c r="AL17" s="124"/>
      <c r="AM17" s="92">
        <f>AJ17/100</f>
        <v>0.1</v>
      </c>
      <c r="AN17" s="106">
        <f>(AJ17*$D$2)/1000</f>
        <v>2.36</v>
      </c>
      <c r="AO17" s="87"/>
    </row>
    <row r="18" spans="1:41" s="12" customFormat="1" ht="14.1" customHeight="1">
      <c r="A18" s="459"/>
      <c r="B18" s="93" t="s">
        <v>239</v>
      </c>
      <c r="C18" s="89"/>
      <c r="D18" s="89"/>
      <c r="E18" s="56"/>
      <c r="F18" s="131"/>
      <c r="G18" s="137"/>
      <c r="H18" s="125"/>
      <c r="I18" s="328"/>
      <c r="J18" s="74" t="s">
        <v>275</v>
      </c>
      <c r="K18" s="67" t="s">
        <v>173</v>
      </c>
      <c r="L18" s="89">
        <v>1</v>
      </c>
      <c r="M18" s="167"/>
      <c r="N18" s="124"/>
      <c r="O18" s="137"/>
      <c r="P18" s="106">
        <f>(L18*$D$2)/1000</f>
        <v>0.23599999999999999</v>
      </c>
      <c r="Q18" s="87"/>
      <c r="R18" s="232" t="s">
        <v>454</v>
      </c>
      <c r="S18" s="99"/>
      <c r="T18" s="86"/>
      <c r="U18" s="124"/>
      <c r="V18" s="89"/>
      <c r="W18" s="131"/>
      <c r="X18" s="84"/>
      <c r="Y18" s="87"/>
      <c r="Z18" s="93" t="s">
        <v>91</v>
      </c>
      <c r="AA18" s="85" t="s">
        <v>297</v>
      </c>
      <c r="AB18" s="89">
        <v>10</v>
      </c>
      <c r="AC18" s="124"/>
      <c r="AD18" s="89"/>
      <c r="AE18" s="131">
        <f>AB18/100</f>
        <v>0.1</v>
      </c>
      <c r="AF18" s="106">
        <f>(AB18*$D$2)/1000</f>
        <v>2.36</v>
      </c>
      <c r="AG18" s="87"/>
      <c r="AH18" s="93"/>
      <c r="AI18" s="101" t="s">
        <v>274</v>
      </c>
      <c r="AJ18" s="88">
        <v>8</v>
      </c>
      <c r="AK18" s="124"/>
      <c r="AL18" s="131"/>
      <c r="AM18" s="92">
        <f>AJ18/100</f>
        <v>0.08</v>
      </c>
      <c r="AN18" s="106">
        <f>(AJ18*$D$2)/1000</f>
        <v>1.8879999999999999</v>
      </c>
      <c r="AO18" s="87"/>
    </row>
    <row r="19" spans="1:41" s="12" customFormat="1" ht="14.1" customHeight="1">
      <c r="A19" s="459"/>
      <c r="B19" s="103" t="s">
        <v>214</v>
      </c>
      <c r="C19" s="85"/>
      <c r="D19" s="89"/>
      <c r="E19" s="59"/>
      <c r="F19" s="89"/>
      <c r="G19" s="89"/>
      <c r="H19" s="106"/>
      <c r="I19" s="328"/>
      <c r="J19" s="103" t="s">
        <v>137</v>
      </c>
      <c r="K19" s="17" t="s">
        <v>174</v>
      </c>
      <c r="L19" s="88">
        <v>10</v>
      </c>
      <c r="M19" s="140"/>
      <c r="N19" s="137"/>
      <c r="O19" s="88">
        <f>L19/100</f>
        <v>0.1</v>
      </c>
      <c r="P19" s="106">
        <f>(L19*$D$2)/1000</f>
        <v>2.36</v>
      </c>
      <c r="Q19" s="94"/>
      <c r="R19" s="103" t="s">
        <v>436</v>
      </c>
      <c r="S19" s="99"/>
      <c r="T19" s="86"/>
      <c r="U19" s="124"/>
      <c r="V19" s="89"/>
      <c r="W19" s="131"/>
      <c r="X19" s="84"/>
      <c r="Y19" s="90"/>
      <c r="Z19" s="93" t="s">
        <v>231</v>
      </c>
      <c r="AA19" s="85"/>
      <c r="AB19" s="89"/>
      <c r="AC19" s="140"/>
      <c r="AD19" s="137"/>
      <c r="AE19" s="131"/>
      <c r="AF19" s="106"/>
      <c r="AG19" s="94"/>
      <c r="AH19" s="303" t="s">
        <v>146</v>
      </c>
      <c r="AI19" s="85"/>
      <c r="AJ19" s="89"/>
      <c r="AK19" s="124"/>
      <c r="AL19" s="131"/>
      <c r="AM19" s="88"/>
      <c r="AN19" s="106"/>
      <c r="AO19" s="94"/>
    </row>
    <row r="20" spans="1:41" s="12" customFormat="1" ht="14.1" customHeight="1">
      <c r="A20" s="459"/>
      <c r="B20" s="92"/>
      <c r="C20" s="85"/>
      <c r="D20" s="89"/>
      <c r="E20" s="89"/>
      <c r="F20" s="89"/>
      <c r="G20" s="88"/>
      <c r="H20" s="100"/>
      <c r="I20" s="94"/>
      <c r="J20" s="92"/>
      <c r="K20" s="85"/>
      <c r="L20" s="89"/>
      <c r="M20" s="89"/>
      <c r="N20" s="89"/>
      <c r="O20" s="88"/>
      <c r="P20" s="100"/>
      <c r="Q20" s="87"/>
      <c r="R20" s="232"/>
      <c r="S20" s="99"/>
      <c r="T20" s="86"/>
      <c r="U20" s="124"/>
      <c r="V20" s="89"/>
      <c r="W20" s="131"/>
      <c r="X20" s="84"/>
      <c r="Y20" s="90"/>
      <c r="Z20" s="92" t="s">
        <v>105</v>
      </c>
      <c r="AA20" s="141"/>
      <c r="AB20" s="89"/>
      <c r="AC20" s="142"/>
      <c r="AD20" s="124"/>
      <c r="AE20" s="88"/>
      <c r="AF20" s="125"/>
      <c r="AG20" s="87"/>
      <c r="AH20" s="92"/>
      <c r="AI20" s="141"/>
      <c r="AJ20" s="89"/>
      <c r="AK20" s="142"/>
      <c r="AL20" s="124"/>
      <c r="AM20" s="88"/>
      <c r="AN20" s="125"/>
      <c r="AO20" s="87"/>
    </row>
    <row r="21" spans="1:41" s="12" customFormat="1" ht="14.1" customHeight="1">
      <c r="A21" s="460" t="s">
        <v>4</v>
      </c>
      <c r="B21" s="251" t="s">
        <v>97</v>
      </c>
      <c r="C21" s="163" t="s">
        <v>98</v>
      </c>
      <c r="D21" s="164">
        <v>75</v>
      </c>
      <c r="E21" s="59"/>
      <c r="F21" s="59"/>
      <c r="G21" s="88">
        <f>D21/100</f>
        <v>0.75</v>
      </c>
      <c r="H21" s="106">
        <f>(D21*$D$2)/1000</f>
        <v>17.7</v>
      </c>
      <c r="I21" s="90"/>
      <c r="J21" s="188" t="s">
        <v>99</v>
      </c>
      <c r="K21" s="163" t="s">
        <v>100</v>
      </c>
      <c r="L21" s="214">
        <v>75</v>
      </c>
      <c r="M21" s="92"/>
      <c r="N21" s="215"/>
      <c r="O21" s="131">
        <f>L21/100</f>
        <v>0.75</v>
      </c>
      <c r="P21" s="216">
        <f>(L21*$D$2)/1000</f>
        <v>17.7</v>
      </c>
      <c r="Q21" s="217"/>
      <c r="R21" s="251"/>
      <c r="S21" s="163"/>
      <c r="T21" s="164"/>
      <c r="U21" s="59"/>
      <c r="V21" s="59"/>
      <c r="W21" s="88"/>
      <c r="X21" s="106"/>
      <c r="Y21" s="90"/>
      <c r="Z21" s="173" t="s">
        <v>97</v>
      </c>
      <c r="AA21" s="163" t="s">
        <v>98</v>
      </c>
      <c r="AB21" s="164">
        <v>75</v>
      </c>
      <c r="AC21" s="59"/>
      <c r="AD21" s="59"/>
      <c r="AE21" s="88">
        <f>AB21/100</f>
        <v>0.75</v>
      </c>
      <c r="AF21" s="106">
        <f>(AB21*$D$2)/1000</f>
        <v>17.7</v>
      </c>
      <c r="AG21" s="90"/>
      <c r="AH21" s="173" t="s">
        <v>97</v>
      </c>
      <c r="AI21" s="163" t="s">
        <v>98</v>
      </c>
      <c r="AJ21" s="164">
        <v>75</v>
      </c>
      <c r="AK21" s="59"/>
      <c r="AL21" s="59"/>
      <c r="AM21" s="88">
        <f>AJ21/100</f>
        <v>0.75</v>
      </c>
      <c r="AN21" s="106">
        <f>(AJ21*$D$2)/1000</f>
        <v>17.7</v>
      </c>
      <c r="AO21" s="90"/>
    </row>
    <row r="22" spans="1:41" s="12" customFormat="1" ht="14.1" customHeight="1">
      <c r="A22" s="461"/>
      <c r="B22" s="188" t="s">
        <v>101</v>
      </c>
      <c r="C22" s="439" t="s">
        <v>102</v>
      </c>
      <c r="D22" s="89"/>
      <c r="E22" s="89"/>
      <c r="F22" s="89"/>
      <c r="G22" s="88"/>
      <c r="H22" s="100"/>
      <c r="I22" s="87"/>
      <c r="J22" s="188" t="s">
        <v>103</v>
      </c>
      <c r="K22" s="439" t="s">
        <v>102</v>
      </c>
      <c r="L22" s="89"/>
      <c r="M22" s="89"/>
      <c r="N22" s="89"/>
      <c r="O22" s="88"/>
      <c r="P22" s="100"/>
      <c r="Q22" s="87"/>
      <c r="R22" s="188"/>
      <c r="S22" s="439"/>
      <c r="T22" s="89"/>
      <c r="U22" s="89"/>
      <c r="V22" s="89"/>
      <c r="W22" s="88"/>
      <c r="X22" s="100"/>
      <c r="Y22" s="87"/>
      <c r="Z22" s="173" t="s">
        <v>101</v>
      </c>
      <c r="AA22" s="439" t="s">
        <v>102</v>
      </c>
      <c r="AB22" s="89"/>
      <c r="AC22" s="89"/>
      <c r="AD22" s="89"/>
      <c r="AE22" s="88"/>
      <c r="AF22" s="100"/>
      <c r="AG22" s="87"/>
      <c r="AH22" s="173" t="s">
        <v>101</v>
      </c>
      <c r="AI22" s="439" t="s">
        <v>102</v>
      </c>
      <c r="AJ22" s="89"/>
      <c r="AK22" s="89"/>
      <c r="AL22" s="89"/>
      <c r="AM22" s="88"/>
      <c r="AN22" s="100"/>
      <c r="AO22" s="87"/>
    </row>
    <row r="23" spans="1:41" s="12" customFormat="1" ht="14.1" customHeight="1">
      <c r="A23" s="461"/>
      <c r="B23" s="188" t="s">
        <v>104</v>
      </c>
      <c r="C23" s="440"/>
      <c r="D23" s="89"/>
      <c r="E23" s="89"/>
      <c r="F23" s="59"/>
      <c r="G23" s="88"/>
      <c r="H23" s="100"/>
      <c r="I23" s="87"/>
      <c r="J23" s="188" t="s">
        <v>104</v>
      </c>
      <c r="K23" s="440"/>
      <c r="L23" s="164"/>
      <c r="M23" s="89"/>
      <c r="N23" s="59"/>
      <c r="O23" s="88"/>
      <c r="P23" s="100"/>
      <c r="Q23" s="87"/>
      <c r="R23" s="188"/>
      <c r="S23" s="440"/>
      <c r="T23" s="89"/>
      <c r="U23" s="89"/>
      <c r="V23" s="59"/>
      <c r="W23" s="88"/>
      <c r="X23" s="100"/>
      <c r="Y23" s="87"/>
      <c r="Z23" s="173" t="s">
        <v>104</v>
      </c>
      <c r="AA23" s="440"/>
      <c r="AB23" s="89"/>
      <c r="AC23" s="89"/>
      <c r="AD23" s="59"/>
      <c r="AE23" s="88"/>
      <c r="AF23" s="100"/>
      <c r="AG23" s="87"/>
      <c r="AH23" s="173" t="s">
        <v>104</v>
      </c>
      <c r="AI23" s="440"/>
      <c r="AJ23" s="89"/>
      <c r="AK23" s="89"/>
      <c r="AL23" s="59"/>
      <c r="AM23" s="88"/>
      <c r="AN23" s="100"/>
      <c r="AO23" s="87"/>
    </row>
    <row r="24" spans="1:41" s="12" customFormat="1" ht="14.1" customHeight="1">
      <c r="A24" s="462"/>
      <c r="B24" s="92" t="s">
        <v>105</v>
      </c>
      <c r="C24" s="440"/>
      <c r="D24" s="89"/>
      <c r="E24" s="89"/>
      <c r="F24" s="89"/>
      <c r="G24" s="88"/>
      <c r="H24" s="100"/>
      <c r="I24" s="87"/>
      <c r="J24" s="92" t="s">
        <v>105</v>
      </c>
      <c r="K24" s="440"/>
      <c r="L24" s="89"/>
      <c r="M24" s="89"/>
      <c r="N24" s="89"/>
      <c r="O24" s="88"/>
      <c r="P24" s="100"/>
      <c r="Q24" s="87"/>
      <c r="R24" s="92"/>
      <c r="S24" s="440"/>
      <c r="T24" s="89"/>
      <c r="U24" s="89"/>
      <c r="V24" s="89"/>
      <c r="W24" s="88"/>
      <c r="X24" s="100"/>
      <c r="Y24" s="87"/>
      <c r="Z24" s="174" t="s">
        <v>105</v>
      </c>
      <c r="AA24" s="440"/>
      <c r="AB24" s="89"/>
      <c r="AC24" s="89"/>
      <c r="AD24" s="89"/>
      <c r="AE24" s="88"/>
      <c r="AF24" s="100"/>
      <c r="AG24" s="87"/>
      <c r="AH24" s="174" t="s">
        <v>105</v>
      </c>
      <c r="AI24" s="440"/>
      <c r="AJ24" s="89"/>
      <c r="AK24" s="89"/>
      <c r="AL24" s="89"/>
      <c r="AM24" s="88"/>
      <c r="AN24" s="100"/>
      <c r="AO24" s="87"/>
    </row>
    <row r="25" spans="1:41" s="12" customFormat="1" ht="14.1" customHeight="1">
      <c r="A25" s="460" t="s">
        <v>5</v>
      </c>
      <c r="B25" s="208" t="s">
        <v>449</v>
      </c>
      <c r="C25" s="230" t="s">
        <v>450</v>
      </c>
      <c r="D25" s="75">
        <v>30</v>
      </c>
      <c r="E25" s="231"/>
      <c r="F25" s="88"/>
      <c r="G25" s="88">
        <f>D25/100</f>
        <v>0.3</v>
      </c>
      <c r="H25" s="125">
        <f>(D25*$D$2)/1000</f>
        <v>7.08</v>
      </c>
      <c r="I25" s="87"/>
      <c r="J25" s="329" t="s">
        <v>225</v>
      </c>
      <c r="K25" s="67" t="s">
        <v>451</v>
      </c>
      <c r="L25" s="72">
        <v>20</v>
      </c>
      <c r="M25" s="126"/>
      <c r="N25" s="126">
        <f>L25*0.9/55</f>
        <v>0.32727272727272727</v>
      </c>
      <c r="O25" s="130"/>
      <c r="P25" s="106">
        <f>(L25*$D$2)/1000</f>
        <v>4.72</v>
      </c>
      <c r="Q25" s="87"/>
      <c r="R25" s="102" t="s">
        <v>276</v>
      </c>
      <c r="S25" s="205" t="s">
        <v>141</v>
      </c>
      <c r="T25" s="88">
        <v>20</v>
      </c>
      <c r="U25" s="75"/>
      <c r="V25" s="75">
        <f>T25/140</f>
        <v>0.14285714285714285</v>
      </c>
      <c r="W25" s="75"/>
      <c r="X25" s="106">
        <f>(T25*$D$2)/1000</f>
        <v>4.72</v>
      </c>
      <c r="Y25" s="70"/>
      <c r="Z25" s="208" t="s">
        <v>160</v>
      </c>
      <c r="AA25" s="230" t="s">
        <v>243</v>
      </c>
      <c r="AB25" s="75">
        <v>30</v>
      </c>
      <c r="AC25" s="231"/>
      <c r="AD25" s="88"/>
      <c r="AE25" s="88">
        <f>AB25/100</f>
        <v>0.3</v>
      </c>
      <c r="AF25" s="125">
        <f>(AB25*$D$2)/1000</f>
        <v>7.08</v>
      </c>
      <c r="AG25" s="87"/>
      <c r="AH25" s="208" t="s">
        <v>309</v>
      </c>
      <c r="AI25" s="230" t="s">
        <v>464</v>
      </c>
      <c r="AJ25" s="75">
        <v>20</v>
      </c>
      <c r="AK25" s="231">
        <f>AJ25/55</f>
        <v>0.36363636363636365</v>
      </c>
      <c r="AL25" s="88"/>
      <c r="AM25" s="88"/>
      <c r="AN25" s="125">
        <f>(AJ25*$D$2)/1000</f>
        <v>4.72</v>
      </c>
      <c r="AO25" s="87"/>
    </row>
    <row r="26" spans="1:41" s="12" customFormat="1" ht="14.1" customHeight="1">
      <c r="A26" s="461"/>
      <c r="B26" s="209" t="s">
        <v>177</v>
      </c>
      <c r="C26" s="146" t="s">
        <v>123</v>
      </c>
      <c r="D26" s="89">
        <v>20</v>
      </c>
      <c r="E26" s="167"/>
      <c r="F26" s="89">
        <f>D26*0.5/35</f>
        <v>0.2857142857142857</v>
      </c>
      <c r="G26" s="88"/>
      <c r="H26" s="100">
        <f>(D26*$D$2)/1000</f>
        <v>4.72</v>
      </c>
      <c r="I26" s="87"/>
      <c r="J26" s="68" t="s">
        <v>246</v>
      </c>
      <c r="K26" s="14" t="s">
        <v>249</v>
      </c>
      <c r="L26" s="88">
        <v>20</v>
      </c>
      <c r="M26" s="330"/>
      <c r="N26" s="82"/>
      <c r="O26" s="131">
        <f>L26/100</f>
        <v>0.2</v>
      </c>
      <c r="P26" s="106">
        <f>(L26*$D$2)/1000</f>
        <v>4.72</v>
      </c>
      <c r="Q26" s="87"/>
      <c r="R26" s="57" t="s">
        <v>105</v>
      </c>
      <c r="S26" s="206" t="s">
        <v>170</v>
      </c>
      <c r="T26" s="88">
        <v>35</v>
      </c>
      <c r="U26" s="91"/>
      <c r="V26" s="89"/>
      <c r="W26" s="88">
        <f>T26/100</f>
        <v>0.35</v>
      </c>
      <c r="X26" s="106">
        <f t="shared" ref="X26:X27" si="5">(T26*$D$2)/1000</f>
        <v>8.26</v>
      </c>
      <c r="Y26" s="80"/>
      <c r="Z26" s="209" t="s">
        <v>161</v>
      </c>
      <c r="AA26" s="17" t="s">
        <v>123</v>
      </c>
      <c r="AB26" s="75">
        <v>12</v>
      </c>
      <c r="AC26" s="137"/>
      <c r="AD26" s="201">
        <f>AB26*0.5/35</f>
        <v>0.17142857142857143</v>
      </c>
      <c r="AE26" s="88"/>
      <c r="AF26" s="125">
        <f>(AB26*$D$2)/1000</f>
        <v>2.8319999999999999</v>
      </c>
      <c r="AG26" s="87"/>
      <c r="AH26" s="209" t="s">
        <v>462</v>
      </c>
      <c r="AI26" s="17"/>
      <c r="AJ26" s="75"/>
      <c r="AK26" s="137"/>
      <c r="AL26" s="201"/>
      <c r="AM26" s="88"/>
      <c r="AN26" s="125"/>
      <c r="AO26" s="87"/>
    </row>
    <row r="27" spans="1:41" s="12" customFormat="1" ht="14.1" customHeight="1">
      <c r="A27" s="461"/>
      <c r="B27" s="209" t="s">
        <v>124</v>
      </c>
      <c r="C27" s="230"/>
      <c r="D27" s="75"/>
      <c r="E27" s="231"/>
      <c r="F27" s="88"/>
      <c r="G27" s="88"/>
      <c r="H27" s="125"/>
      <c r="I27" s="87"/>
      <c r="J27" s="68" t="s">
        <v>230</v>
      </c>
      <c r="K27" s="14"/>
      <c r="L27" s="88"/>
      <c r="M27" s="330"/>
      <c r="N27" s="82"/>
      <c r="O27" s="63"/>
      <c r="P27" s="106"/>
      <c r="Q27" s="87"/>
      <c r="R27" s="57" t="s">
        <v>194</v>
      </c>
      <c r="S27" s="206" t="s">
        <v>196</v>
      </c>
      <c r="T27" s="88">
        <v>1</v>
      </c>
      <c r="U27" s="75"/>
      <c r="V27" s="75"/>
      <c r="W27" s="75"/>
      <c r="X27" s="106">
        <f t="shared" si="5"/>
        <v>0.23599999999999999</v>
      </c>
      <c r="Y27" s="80"/>
      <c r="Z27" s="209" t="s">
        <v>227</v>
      </c>
      <c r="AA27" s="230" t="s">
        <v>455</v>
      </c>
      <c r="AB27" s="75">
        <v>20</v>
      </c>
      <c r="AC27" s="231">
        <f>AB27*0.5/85</f>
        <v>0.11764705882352941</v>
      </c>
      <c r="AD27" s="88"/>
      <c r="AE27" s="88"/>
      <c r="AF27" s="125">
        <f>(AB27*$D$2)/1000</f>
        <v>4.72</v>
      </c>
      <c r="AG27" s="87"/>
      <c r="AH27" s="209" t="s">
        <v>463</v>
      </c>
      <c r="AI27" s="230"/>
      <c r="AJ27" s="75"/>
      <c r="AK27" s="231"/>
      <c r="AL27" s="88"/>
      <c r="AM27" s="88"/>
      <c r="AN27" s="125"/>
      <c r="AO27" s="87"/>
    </row>
    <row r="28" spans="1:41" s="12" customFormat="1" ht="14.1" customHeight="1">
      <c r="A28" s="461"/>
      <c r="B28" s="232" t="s">
        <v>125</v>
      </c>
      <c r="C28" s="17"/>
      <c r="D28" s="88"/>
      <c r="E28" s="59"/>
      <c r="F28" s="137"/>
      <c r="G28" s="137"/>
      <c r="H28" s="125"/>
      <c r="I28" s="87"/>
      <c r="J28" s="68" t="s">
        <v>231</v>
      </c>
      <c r="K28" s="67"/>
      <c r="L28" s="72"/>
      <c r="M28" s="331"/>
      <c r="N28" s="69"/>
      <c r="O28" s="131"/>
      <c r="P28" s="32"/>
      <c r="Q28" s="87"/>
      <c r="R28" s="57" t="s">
        <v>195</v>
      </c>
      <c r="S28" s="206"/>
      <c r="T28" s="88"/>
      <c r="U28" s="75"/>
      <c r="V28" s="75"/>
      <c r="W28" s="75"/>
      <c r="X28" s="106"/>
      <c r="Y28" s="80"/>
      <c r="Z28" s="232" t="s">
        <v>72</v>
      </c>
      <c r="AA28" s="17"/>
      <c r="AB28" s="88"/>
      <c r="AC28" s="59"/>
      <c r="AD28" s="137"/>
      <c r="AE28" s="137"/>
      <c r="AF28" s="125"/>
      <c r="AG28" s="87"/>
      <c r="AH28" s="232" t="s">
        <v>0</v>
      </c>
      <c r="AI28" s="17"/>
      <c r="AJ28" s="88"/>
      <c r="AK28" s="59"/>
      <c r="AL28" s="137"/>
      <c r="AM28" s="137"/>
      <c r="AN28" s="125"/>
      <c r="AO28" s="87"/>
    </row>
    <row r="29" spans="1:41" s="12" customFormat="1" ht="14.1" customHeight="1">
      <c r="A29" s="461"/>
      <c r="B29" s="232" t="s">
        <v>111</v>
      </c>
      <c r="C29" s="17"/>
      <c r="D29" s="88"/>
      <c r="E29" s="248"/>
      <c r="F29" s="248"/>
      <c r="G29" s="75"/>
      <c r="H29" s="81"/>
      <c r="I29" s="128"/>
      <c r="J29" s="68" t="s">
        <v>250</v>
      </c>
      <c r="K29" s="75"/>
      <c r="L29" s="72"/>
      <c r="M29" s="66"/>
      <c r="N29" s="72"/>
      <c r="O29" s="72"/>
      <c r="P29" s="332"/>
      <c r="Q29" s="94"/>
      <c r="R29" s="57" t="s">
        <v>0</v>
      </c>
      <c r="S29" s="137"/>
      <c r="T29" s="204"/>
      <c r="U29" s="75"/>
      <c r="V29" s="75"/>
      <c r="W29" s="75"/>
      <c r="X29" s="106"/>
      <c r="Y29" s="80"/>
      <c r="Z29" s="232" t="s">
        <v>111</v>
      </c>
      <c r="AA29" s="17"/>
      <c r="AB29" s="88"/>
      <c r="AC29" s="248"/>
      <c r="AD29" s="248"/>
      <c r="AE29" s="75"/>
      <c r="AF29" s="81"/>
      <c r="AG29" s="94"/>
      <c r="AH29" s="232"/>
      <c r="AI29" s="17"/>
      <c r="AJ29" s="88"/>
      <c r="AK29" s="248"/>
      <c r="AL29" s="248"/>
      <c r="AM29" s="75"/>
      <c r="AN29" s="81"/>
      <c r="AO29" s="254"/>
    </row>
    <row r="30" spans="1:41" s="12" customFormat="1" ht="14.1" customHeight="1">
      <c r="A30" s="461"/>
      <c r="B30" s="232"/>
      <c r="C30" s="17"/>
      <c r="D30" s="88"/>
      <c r="E30" s="248"/>
      <c r="F30" s="248"/>
      <c r="G30" s="75"/>
      <c r="H30" s="81"/>
      <c r="I30" s="128"/>
      <c r="J30" s="239"/>
      <c r="K30" s="17"/>
      <c r="L30" s="89"/>
      <c r="M30" s="72"/>
      <c r="N30" s="72"/>
      <c r="O30" s="88"/>
      <c r="P30" s="106"/>
      <c r="Q30" s="70"/>
      <c r="R30" s="232"/>
      <c r="S30" s="17"/>
      <c r="T30" s="75"/>
      <c r="U30" s="234"/>
      <c r="V30" s="234"/>
      <c r="W30" s="234"/>
      <c r="X30" s="235"/>
      <c r="Y30" s="80"/>
      <c r="Z30" s="74"/>
      <c r="AA30" s="67"/>
      <c r="AB30" s="72"/>
      <c r="AC30" s="72"/>
      <c r="AD30" s="72"/>
      <c r="AE30" s="76"/>
      <c r="AF30" s="273"/>
      <c r="AG30" s="70"/>
      <c r="AH30" s="232"/>
      <c r="AI30" s="17"/>
      <c r="AJ30" s="75"/>
      <c r="AK30" s="234"/>
      <c r="AL30" s="234"/>
      <c r="AM30" s="234"/>
      <c r="AN30" s="235"/>
      <c r="AO30" s="254"/>
    </row>
    <row r="31" spans="1:41" s="12" customFormat="1" ht="14.1" customHeight="1">
      <c r="A31" s="461"/>
      <c r="B31" s="74"/>
      <c r="C31" s="166"/>
      <c r="D31" s="88"/>
      <c r="E31" s="72"/>
      <c r="F31" s="72"/>
      <c r="G31" s="72"/>
      <c r="H31" s="106"/>
      <c r="I31" s="80"/>
      <c r="J31" s="74"/>
      <c r="K31" s="166"/>
      <c r="L31" s="88"/>
      <c r="M31" s="72"/>
      <c r="N31" s="72"/>
      <c r="O31" s="72"/>
      <c r="P31" s="106"/>
      <c r="Q31" s="80"/>
      <c r="R31" s="74"/>
      <c r="S31" s="166"/>
      <c r="T31" s="88"/>
      <c r="U31" s="72"/>
      <c r="V31" s="72"/>
      <c r="W31" s="72"/>
      <c r="X31" s="106"/>
      <c r="Y31" s="80"/>
      <c r="Z31" s="57"/>
      <c r="AA31" s="60"/>
      <c r="AB31" s="59"/>
      <c r="AC31" s="153"/>
      <c r="AD31" s="72"/>
      <c r="AE31" s="76"/>
      <c r="AF31" s="154"/>
      <c r="AG31" s="70"/>
      <c r="AH31" s="103"/>
      <c r="AI31" s="61"/>
      <c r="AJ31" s="62"/>
      <c r="AK31" s="64"/>
      <c r="AL31" s="64"/>
      <c r="AM31" s="64"/>
      <c r="AN31" s="65"/>
      <c r="AO31" s="111"/>
    </row>
    <row r="32" spans="1:41" s="12" customFormat="1" ht="14.1" customHeight="1">
      <c r="A32" s="462"/>
      <c r="B32" s="219" t="s">
        <v>66</v>
      </c>
      <c r="C32" s="61"/>
      <c r="D32" s="62"/>
      <c r="E32" s="72"/>
      <c r="F32" s="72"/>
      <c r="G32" s="72"/>
      <c r="H32" s="106"/>
      <c r="I32" s="80"/>
      <c r="J32" s="219" t="s">
        <v>66</v>
      </c>
      <c r="K32" s="311"/>
      <c r="L32" s="62"/>
      <c r="M32" s="72"/>
      <c r="N32" s="72"/>
      <c r="O32" s="72"/>
      <c r="P32" s="106"/>
      <c r="Q32" s="80"/>
      <c r="R32" s="219" t="s">
        <v>126</v>
      </c>
      <c r="S32" s="386"/>
      <c r="T32" s="387"/>
      <c r="U32" s="24"/>
      <c r="V32" s="24"/>
      <c r="W32" s="24"/>
      <c r="X32" s="31"/>
      <c r="Y32" s="111"/>
      <c r="Z32" s="219" t="s">
        <v>93</v>
      </c>
      <c r="AA32" s="61" t="s">
        <v>331</v>
      </c>
      <c r="AB32" s="62">
        <v>1</v>
      </c>
      <c r="AC32" s="24"/>
      <c r="AD32" s="24"/>
      <c r="AE32" s="24"/>
      <c r="AF32" s="31"/>
      <c r="AG32" s="111"/>
      <c r="AH32" s="219" t="s">
        <v>66</v>
      </c>
      <c r="AI32" s="386" t="s">
        <v>332</v>
      </c>
      <c r="AJ32" s="387">
        <v>1</v>
      </c>
      <c r="AK32" s="64"/>
      <c r="AL32" s="64"/>
      <c r="AM32" s="64"/>
      <c r="AN32" s="151"/>
      <c r="AO32" s="152"/>
    </row>
    <row r="33" spans="1:41" s="12" customFormat="1" ht="14.1" customHeight="1">
      <c r="A33" s="223"/>
      <c r="B33" s="448" t="s">
        <v>128</v>
      </c>
      <c r="C33" s="212" t="s">
        <v>57</v>
      </c>
      <c r="D33" s="151"/>
      <c r="E33" s="213"/>
      <c r="F33" s="213"/>
      <c r="G33" s="213"/>
      <c r="H33" s="418" t="s">
        <v>563</v>
      </c>
      <c r="I33" s="418" t="s">
        <v>564</v>
      </c>
      <c r="J33" s="448" t="s">
        <v>128</v>
      </c>
      <c r="K33" s="212" t="s">
        <v>53</v>
      </c>
      <c r="L33" s="152"/>
      <c r="M33" s="213"/>
      <c r="N33" s="213"/>
      <c r="O33" s="213"/>
      <c r="P33" s="418" t="s">
        <v>563</v>
      </c>
      <c r="Q33" s="418" t="s">
        <v>564</v>
      </c>
      <c r="R33" s="448" t="s">
        <v>128</v>
      </c>
      <c r="S33" s="212" t="s">
        <v>53</v>
      </c>
      <c r="T33" s="151"/>
      <c r="U33" s="213"/>
      <c r="V33" s="213"/>
      <c r="W33" s="213"/>
      <c r="X33" s="418" t="s">
        <v>563</v>
      </c>
      <c r="Y33" s="418" t="s">
        <v>564</v>
      </c>
      <c r="Z33" s="448" t="s">
        <v>128</v>
      </c>
      <c r="AA33" s="212" t="s">
        <v>53</v>
      </c>
      <c r="AB33" s="151"/>
      <c r="AC33" s="213"/>
      <c r="AD33" s="213"/>
      <c r="AE33" s="213"/>
      <c r="AF33" s="418" t="s">
        <v>563</v>
      </c>
      <c r="AG33" s="418" t="s">
        <v>564</v>
      </c>
      <c r="AH33" s="448" t="s">
        <v>128</v>
      </c>
      <c r="AI33" s="212" t="s">
        <v>53</v>
      </c>
      <c r="AJ33" s="151"/>
      <c r="AK33" s="213"/>
      <c r="AL33" s="213"/>
      <c r="AM33" s="213"/>
      <c r="AN33" s="418" t="s">
        <v>563</v>
      </c>
      <c r="AO33" s="418" t="s">
        <v>564</v>
      </c>
    </row>
    <row r="34" spans="1:41" s="12" customFormat="1" ht="14.1" customHeight="1">
      <c r="A34" s="434"/>
      <c r="B34" s="448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4.9602941176470585</v>
      </c>
      <c r="J34" s="448"/>
      <c r="K34" s="41" t="s">
        <v>61</v>
      </c>
      <c r="L34" s="47"/>
      <c r="M34" s="116"/>
      <c r="N34" s="116"/>
      <c r="O34" s="116"/>
      <c r="P34" s="47">
        <v>4.5</v>
      </c>
      <c r="Q34" s="48">
        <f>SUM(M5:M32)</f>
        <v>5.25</v>
      </c>
      <c r="R34" s="448"/>
      <c r="S34" s="41" t="s">
        <v>61</v>
      </c>
      <c r="T34" s="47"/>
      <c r="U34" s="116"/>
      <c r="V34" s="116"/>
      <c r="W34" s="116"/>
      <c r="X34" s="47">
        <v>4.5</v>
      </c>
      <c r="Y34" s="48">
        <f>SUM(U5:U32)</f>
        <v>5.117647058823529</v>
      </c>
      <c r="Z34" s="448"/>
      <c r="AA34" s="41" t="s">
        <v>61</v>
      </c>
      <c r="AB34" s="47"/>
      <c r="AC34" s="116"/>
      <c r="AD34" s="116"/>
      <c r="AE34" s="116"/>
      <c r="AF34" s="47">
        <v>4.5</v>
      </c>
      <c r="AG34" s="48">
        <f>SUM(AC5:AC32)</f>
        <v>5.117647058823529</v>
      </c>
      <c r="AH34" s="448"/>
      <c r="AI34" s="41" t="s">
        <v>61</v>
      </c>
      <c r="AJ34" s="47"/>
      <c r="AK34" s="116"/>
      <c r="AL34" s="116"/>
      <c r="AM34" s="116"/>
      <c r="AN34" s="47">
        <v>4.5</v>
      </c>
      <c r="AO34" s="48">
        <f>SUM(AK5:AK32)</f>
        <v>5.3871657754010691</v>
      </c>
    </row>
    <row r="35" spans="1:41" s="15" customFormat="1" ht="14.1" customHeight="1">
      <c r="A35" s="435"/>
      <c r="B35" s="448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2.7285714285714286</v>
      </c>
      <c r="J35" s="448"/>
      <c r="K35" s="42" t="s">
        <v>62</v>
      </c>
      <c r="L35" s="48"/>
      <c r="M35" s="116"/>
      <c r="N35" s="116"/>
      <c r="O35" s="116"/>
      <c r="P35" s="48">
        <v>2</v>
      </c>
      <c r="Q35" s="48">
        <f>SUM(N6:N32)</f>
        <v>2.6415584415584412</v>
      </c>
      <c r="R35" s="448"/>
      <c r="S35" s="42" t="s">
        <v>62</v>
      </c>
      <c r="T35" s="48"/>
      <c r="U35" s="116"/>
      <c r="V35" s="116"/>
      <c r="W35" s="116"/>
      <c r="X35" s="48">
        <v>2</v>
      </c>
      <c r="Y35" s="48">
        <f>SUM(V6:V32)</f>
        <v>2.7818181818181817</v>
      </c>
      <c r="Z35" s="448"/>
      <c r="AA35" s="42" t="s">
        <v>62</v>
      </c>
      <c r="AB35" s="48"/>
      <c r="AC35" s="116"/>
      <c r="AD35" s="116"/>
      <c r="AE35" s="116"/>
      <c r="AF35" s="48">
        <v>2</v>
      </c>
      <c r="AG35" s="48">
        <f>SUM(AD6:AD32)</f>
        <v>2.6</v>
      </c>
      <c r="AH35" s="448"/>
      <c r="AI35" s="42" t="s">
        <v>62</v>
      </c>
      <c r="AJ35" s="48"/>
      <c r="AK35" s="116"/>
      <c r="AL35" s="116"/>
      <c r="AM35" s="116"/>
      <c r="AN35" s="48">
        <v>2</v>
      </c>
      <c r="AO35" s="48">
        <f>SUM(AL6:AL32)</f>
        <v>2.714285714285714</v>
      </c>
    </row>
    <row r="36" spans="1:41" s="15" customFormat="1" ht="14.1" customHeight="1">
      <c r="A36" s="435"/>
      <c r="B36" s="448"/>
      <c r="C36" s="43" t="s">
        <v>58</v>
      </c>
      <c r="D36" s="97"/>
      <c r="E36" s="95"/>
      <c r="F36" s="95"/>
      <c r="G36" s="95"/>
      <c r="H36" s="48">
        <f>I36</f>
        <v>1.57</v>
      </c>
      <c r="I36" s="48">
        <f>SUM(G8:G32)</f>
        <v>1.57</v>
      </c>
      <c r="J36" s="448"/>
      <c r="K36" s="43" t="s">
        <v>54</v>
      </c>
      <c r="L36" s="49"/>
      <c r="M36" s="47"/>
      <c r="N36" s="47"/>
      <c r="O36" s="47"/>
      <c r="P36" s="48">
        <f>Q36</f>
        <v>1.66</v>
      </c>
      <c r="Q36" s="48">
        <f>SUM(O8:O32)</f>
        <v>1.66</v>
      </c>
      <c r="R36" s="448"/>
      <c r="S36" s="43" t="s">
        <v>54</v>
      </c>
      <c r="T36" s="49"/>
      <c r="U36" s="47"/>
      <c r="V36" s="47"/>
      <c r="W36" s="47"/>
      <c r="X36" s="48">
        <f>Y36</f>
        <v>1.0499999999999998</v>
      </c>
      <c r="Y36" s="48">
        <f>SUM(W8:W32)</f>
        <v>1.0499999999999998</v>
      </c>
      <c r="Z36" s="448"/>
      <c r="AA36" s="43" t="s">
        <v>54</v>
      </c>
      <c r="AB36" s="49"/>
      <c r="AC36" s="47"/>
      <c r="AD36" s="47"/>
      <c r="AE36" s="47"/>
      <c r="AF36" s="48">
        <f>AG36</f>
        <v>1.8099999999999998</v>
      </c>
      <c r="AG36" s="48">
        <f>SUM(AE8:AE32)</f>
        <v>1.8099999999999998</v>
      </c>
      <c r="AH36" s="448"/>
      <c r="AI36" s="43" t="s">
        <v>54</v>
      </c>
      <c r="AJ36" s="49"/>
      <c r="AK36" s="47"/>
      <c r="AL36" s="47"/>
      <c r="AM36" s="47"/>
      <c r="AN36" s="48">
        <f>AO36</f>
        <v>1.9800000000000002</v>
      </c>
      <c r="AO36" s="48">
        <f>SUM(AM8:AM32)</f>
        <v>1.9800000000000002</v>
      </c>
    </row>
    <row r="37" spans="1:41" s="12" customFormat="1" ht="14.1" customHeight="1">
      <c r="A37" s="435"/>
      <c r="B37" s="448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48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48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48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48"/>
      <c r="AI37" s="43" t="s">
        <v>55</v>
      </c>
      <c r="AJ37" s="49"/>
      <c r="AK37" s="48"/>
      <c r="AL37" s="48"/>
      <c r="AM37" s="48"/>
      <c r="AN37" s="48">
        <f>AO37</f>
        <v>1</v>
      </c>
      <c r="AO37" s="48">
        <f>AJ32</f>
        <v>1</v>
      </c>
    </row>
    <row r="38" spans="1:41" s="12" customFormat="1" ht="14.1" customHeight="1">
      <c r="A38" s="435"/>
      <c r="B38" s="448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48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48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48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48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35"/>
      <c r="B39" s="448"/>
      <c r="C39" s="41" t="s">
        <v>110</v>
      </c>
      <c r="D39" s="97"/>
      <c r="E39" s="97"/>
      <c r="F39" s="97"/>
      <c r="G39" s="97"/>
      <c r="H39" s="48">
        <v>2.5</v>
      </c>
      <c r="I39" s="48">
        <v>2.5</v>
      </c>
      <c r="J39" s="448"/>
      <c r="K39" s="41" t="s">
        <v>110</v>
      </c>
      <c r="L39" s="49"/>
      <c r="M39" s="49"/>
      <c r="N39" s="49"/>
      <c r="O39" s="49"/>
      <c r="P39" s="48">
        <v>2.5</v>
      </c>
      <c r="Q39" s="48">
        <v>2.5</v>
      </c>
      <c r="R39" s="448"/>
      <c r="S39" s="41" t="s">
        <v>110</v>
      </c>
      <c r="T39" s="49"/>
      <c r="U39" s="49"/>
      <c r="V39" s="49"/>
      <c r="W39" s="49"/>
      <c r="X39" s="48">
        <v>2.5</v>
      </c>
      <c r="Y39" s="48">
        <v>2.5</v>
      </c>
      <c r="Z39" s="448"/>
      <c r="AA39" s="41" t="s">
        <v>110</v>
      </c>
      <c r="AB39" s="49"/>
      <c r="AC39" s="49"/>
      <c r="AD39" s="49"/>
      <c r="AE39" s="49"/>
      <c r="AF39" s="48">
        <v>2.5</v>
      </c>
      <c r="AG39" s="48">
        <v>2.5</v>
      </c>
      <c r="AH39" s="448"/>
      <c r="AI39" s="41" t="s">
        <v>110</v>
      </c>
      <c r="AJ39" s="49"/>
      <c r="AK39" s="49"/>
      <c r="AL39" s="49"/>
      <c r="AM39" s="49"/>
      <c r="AN39" s="48">
        <v>2.5</v>
      </c>
      <c r="AO39" s="48">
        <v>2.5</v>
      </c>
    </row>
    <row r="40" spans="1:41" s="12" customFormat="1" ht="14.1" customHeight="1">
      <c r="A40" s="436"/>
      <c r="B40" s="449"/>
      <c r="C40" s="43" t="s">
        <v>127</v>
      </c>
      <c r="D40" s="97"/>
      <c r="E40" s="97"/>
      <c r="F40" s="97"/>
      <c r="G40" s="97"/>
      <c r="H40" s="50">
        <f>(H34*70)+(H35*75)+(H36*25)+(H37*60)+(H38*150)+(H39*45)</f>
        <v>616.75</v>
      </c>
      <c r="I40" s="50">
        <f>(I34*70)+(I35*75)+(I36*25)+(I37*60)+(I38*150)+(I39*45)</f>
        <v>703.61344537815125</v>
      </c>
      <c r="J40" s="449"/>
      <c r="K40" s="43" t="s">
        <v>127</v>
      </c>
      <c r="L40" s="49"/>
      <c r="M40" s="49"/>
      <c r="N40" s="49"/>
      <c r="O40" s="49"/>
      <c r="P40" s="50">
        <f>(P34*70)+(P35*75)+(P36*25)+(P37*60)+(P38*150)+(P39*45)</f>
        <v>619</v>
      </c>
      <c r="Q40" s="50">
        <f>(Q34*70)+(Q35*75)+(Q36*25)+(Q37*60)+(Q38*150)+(Q39*45)</f>
        <v>719.61688311688306</v>
      </c>
      <c r="R40" s="449"/>
      <c r="S40" s="43" t="s">
        <v>127</v>
      </c>
      <c r="T40" s="49"/>
      <c r="U40" s="49"/>
      <c r="V40" s="49"/>
      <c r="W40" s="49"/>
      <c r="X40" s="50">
        <f>(X34*70)+(X35*75)+(X36*25)+(X37*60)+(X38*150)+(X39*45)</f>
        <v>603.75</v>
      </c>
      <c r="Y40" s="50">
        <f>(Y34*70)+(Y35*75)+(Y36*25)+(Y37*60)+(Y38*150)+(Y39*45)</f>
        <v>705.62165775401058</v>
      </c>
      <c r="Z40" s="449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682.75</v>
      </c>
      <c r="AG40" s="50">
        <f>(AG34*70)+(AG35*75)+(AG36*25)+(AG37*60)+(AG38*150)+(AG39*45)</f>
        <v>770.98529411764707</v>
      </c>
      <c r="AH40" s="449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687</v>
      </c>
      <c r="AO40" s="50">
        <f>(AO34*70)+(AO35*75)+(AO36*25)+(AO37*60)+(AO38*150)+(AO39*45)</f>
        <v>802.67303284950344</v>
      </c>
    </row>
    <row r="41" spans="1:41" ht="19.5" customHeight="1">
      <c r="B41" s="12"/>
      <c r="C41" s="276" t="s">
        <v>50</v>
      </c>
      <c r="D41" s="277"/>
      <c r="E41" s="277"/>
      <c r="F41" s="278"/>
      <c r="G41" s="278"/>
      <c r="H41" s="279"/>
      <c r="I41" s="277"/>
      <c r="J41" s="277"/>
      <c r="K41" s="276" t="s">
        <v>56</v>
      </c>
      <c r="L41" s="277"/>
      <c r="M41" s="277"/>
      <c r="N41" s="277"/>
      <c r="O41" s="277"/>
      <c r="P41" s="279"/>
      <c r="Q41" s="277"/>
      <c r="R41" s="277"/>
      <c r="S41" s="277" t="s">
        <v>51</v>
      </c>
      <c r="T41" s="277"/>
      <c r="U41" s="277"/>
      <c r="V41" s="277"/>
      <c r="W41" s="277"/>
      <c r="X41" s="279"/>
      <c r="Z41" s="12"/>
      <c r="AA41" s="46"/>
      <c r="AH41" s="12"/>
      <c r="AI41" s="46"/>
    </row>
    <row r="42" spans="1:41" ht="18.75" customHeight="1">
      <c r="B42" s="12"/>
      <c r="C42" s="429" t="s">
        <v>96</v>
      </c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29"/>
      <c r="O42" s="429"/>
      <c r="R42" s="12"/>
      <c r="S42" s="12"/>
      <c r="Z42" s="12"/>
      <c r="AA42" s="46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5"/>
    </row>
    <row r="65514" spans="11:16" customFormat="1" ht="14.1" customHeight="1">
      <c r="K65514" s="3"/>
      <c r="P65514" s="35"/>
    </row>
    <row r="65515" spans="11:16" customFormat="1" ht="14.1" customHeight="1">
      <c r="K65515" s="3"/>
      <c r="P65515" s="35"/>
    </row>
    <row r="65516" spans="11:16" customFormat="1" ht="14.1" customHeight="1">
      <c r="K65516" s="3"/>
      <c r="P65516" s="35"/>
    </row>
    <row r="65517" spans="11:16" customFormat="1" ht="14.1" customHeight="1">
      <c r="K65517" s="3"/>
      <c r="P65517" s="35"/>
    </row>
  </sheetData>
  <mergeCells count="26">
    <mergeCell ref="Z33:Z40"/>
    <mergeCell ref="AH33:AH40"/>
    <mergeCell ref="C42:O42"/>
    <mergeCell ref="A21:A24"/>
    <mergeCell ref="S22:S24"/>
    <mergeCell ref="A25:A32"/>
    <mergeCell ref="A34:A40"/>
    <mergeCell ref="C22:C24"/>
    <mergeCell ref="B33:B40"/>
    <mergeCell ref="J33:J40"/>
    <mergeCell ref="R33:R40"/>
    <mergeCell ref="K22:K24"/>
    <mergeCell ref="D1:J1"/>
    <mergeCell ref="D2:E2"/>
    <mergeCell ref="A3:A4"/>
    <mergeCell ref="C3:D3"/>
    <mergeCell ref="K3:L3"/>
    <mergeCell ref="I2:AM2"/>
    <mergeCell ref="AA3:AB3"/>
    <mergeCell ref="AI3:AJ3"/>
    <mergeCell ref="A5:A7"/>
    <mergeCell ref="A8:A14"/>
    <mergeCell ref="AI22:AI24"/>
    <mergeCell ref="AA22:AA24"/>
    <mergeCell ref="S3:T3"/>
    <mergeCell ref="A15:A2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W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46" customWidth="1"/>
    <col min="4" max="4" width="4.625" customWidth="1"/>
    <col min="5" max="5" width="10.875" hidden="1" customWidth="1"/>
    <col min="6" max="6" width="10.875" style="4" hidden="1" customWidth="1"/>
    <col min="7" max="7" width="4.625" style="4" hidden="1" customWidth="1"/>
    <col min="8" max="8" width="3.625" style="35" customWidth="1"/>
    <col min="9" max="9" width="4.625" customWidth="1"/>
    <col min="10" max="10" width="3.625" style="12" customWidth="1"/>
    <col min="11" max="11" width="10.625" style="46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2" width="11.2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46" customWidth="1"/>
    <col min="28" max="28" width="4.625" customWidth="1"/>
    <col min="29" max="30" width="10.875" hidden="1" customWidth="1"/>
    <col min="31" max="31" width="4.625" hidden="1" customWidth="1"/>
    <col min="32" max="32" width="3.625" style="35" customWidth="1"/>
    <col min="33" max="33" width="4.625" customWidth="1"/>
    <col min="34" max="34" width="3.625" style="12" customWidth="1"/>
    <col min="35" max="35" width="10.625" style="46" customWidth="1"/>
    <col min="36" max="36" width="4.625" customWidth="1"/>
    <col min="37" max="37" width="3.75" hidden="1" customWidth="1"/>
    <col min="38" max="38" width="10.875" hidden="1" customWidth="1"/>
    <col min="39" max="39" width="4.625" hidden="1" customWidth="1"/>
    <col min="40" max="40" width="3.625" style="35" customWidth="1"/>
    <col min="41" max="41" width="4.625" customWidth="1"/>
  </cols>
  <sheetData>
    <row r="1" spans="1:49" ht="19.5" customHeight="1">
      <c r="A1" s="7"/>
      <c r="B1" s="44"/>
      <c r="C1" s="44"/>
      <c r="D1" s="430" t="s">
        <v>17</v>
      </c>
      <c r="E1" s="430"/>
      <c r="F1" s="430"/>
      <c r="G1" s="430"/>
      <c r="H1" s="430"/>
      <c r="I1" s="430"/>
      <c r="J1" s="430"/>
      <c r="K1" s="4" t="s">
        <v>565</v>
      </c>
      <c r="L1" t="s">
        <v>359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9" ht="14.1" customHeight="1">
      <c r="A2" s="2" t="s">
        <v>14</v>
      </c>
      <c r="B2" s="45" t="s">
        <v>41</v>
      </c>
      <c r="C2" s="309" t="s">
        <v>42</v>
      </c>
      <c r="D2" s="433">
        <v>236</v>
      </c>
      <c r="E2" s="433"/>
      <c r="F2" s="33"/>
      <c r="G2" s="33"/>
      <c r="H2" s="33"/>
      <c r="I2" s="437" t="s">
        <v>356</v>
      </c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294"/>
      <c r="AO2" s="294"/>
    </row>
    <row r="3" spans="1:49" s="12" customFormat="1" ht="14.1" customHeight="1">
      <c r="A3" s="431" t="s">
        <v>6</v>
      </c>
      <c r="B3" s="13"/>
      <c r="C3" s="447">
        <v>45761</v>
      </c>
      <c r="D3" s="447"/>
      <c r="E3" s="16"/>
      <c r="F3" s="16"/>
      <c r="G3" s="16"/>
      <c r="H3" s="32"/>
      <c r="I3" s="13" t="s">
        <v>7</v>
      </c>
      <c r="J3" s="13"/>
      <c r="K3" s="447">
        <f>C3+1</f>
        <v>45762</v>
      </c>
      <c r="L3" s="447"/>
      <c r="M3" s="16"/>
      <c r="N3" s="16"/>
      <c r="O3" s="16"/>
      <c r="P3" s="32"/>
      <c r="Q3" s="13" t="s">
        <v>8</v>
      </c>
      <c r="R3" s="115"/>
      <c r="S3" s="447">
        <f>C3+2</f>
        <v>45763</v>
      </c>
      <c r="T3" s="447"/>
      <c r="U3" s="16"/>
      <c r="V3" s="16"/>
      <c r="W3" s="16"/>
      <c r="X3" s="32"/>
      <c r="Y3" s="13" t="s">
        <v>9</v>
      </c>
      <c r="Z3" s="115"/>
      <c r="AA3" s="447">
        <f>C3+3</f>
        <v>45764</v>
      </c>
      <c r="AB3" s="447"/>
      <c r="AC3" s="16"/>
      <c r="AD3" s="16"/>
      <c r="AE3" s="16"/>
      <c r="AF3" s="32"/>
      <c r="AG3" s="13" t="s">
        <v>10</v>
      </c>
      <c r="AH3" s="115"/>
      <c r="AI3" s="447">
        <f>C3+4</f>
        <v>45765</v>
      </c>
      <c r="AJ3" s="447"/>
      <c r="AK3" s="16"/>
      <c r="AL3" s="16"/>
      <c r="AM3" s="16"/>
      <c r="AN3" s="32"/>
      <c r="AO3" s="13" t="s">
        <v>92</v>
      </c>
    </row>
    <row r="4" spans="1:49" s="12" customFormat="1" ht="14.1" customHeight="1">
      <c r="A4" s="431"/>
      <c r="B4" s="13" t="s">
        <v>43</v>
      </c>
      <c r="C4" s="13" t="s">
        <v>44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33</v>
      </c>
      <c r="I4" s="13" t="s">
        <v>52</v>
      </c>
      <c r="J4" s="13" t="s">
        <v>47</v>
      </c>
      <c r="K4" s="13" t="s">
        <v>48</v>
      </c>
      <c r="L4" s="13" t="s">
        <v>49</v>
      </c>
      <c r="M4" s="13" t="s">
        <v>30</v>
      </c>
      <c r="N4" s="13" t="s">
        <v>31</v>
      </c>
      <c r="O4" s="13" t="s">
        <v>34</v>
      </c>
      <c r="P4" s="32" t="s">
        <v>29</v>
      </c>
      <c r="Q4" s="13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33</v>
      </c>
      <c r="Y4" s="13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33</v>
      </c>
      <c r="AG4" s="13" t="s">
        <v>52</v>
      </c>
      <c r="AH4" s="115" t="s">
        <v>43</v>
      </c>
      <c r="AI4" s="13" t="s">
        <v>44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33</v>
      </c>
      <c r="AO4" s="13" t="s">
        <v>52</v>
      </c>
    </row>
    <row r="5" spans="1:49" s="12" customFormat="1" ht="14.1" customHeight="1">
      <c r="A5" s="432" t="s">
        <v>13</v>
      </c>
      <c r="B5" s="77" t="s">
        <v>553</v>
      </c>
      <c r="C5" s="113" t="s">
        <v>89</v>
      </c>
      <c r="D5" s="114">
        <v>80</v>
      </c>
      <c r="E5" s="72">
        <f>D5/20</f>
        <v>4</v>
      </c>
      <c r="F5" s="13"/>
      <c r="G5" s="13"/>
      <c r="H5" s="106">
        <f>(D5*$D$2)/1000</f>
        <v>18.88</v>
      </c>
      <c r="I5" s="305"/>
      <c r="J5" s="77" t="s">
        <v>325</v>
      </c>
      <c r="K5" s="113" t="s">
        <v>324</v>
      </c>
      <c r="L5" s="114">
        <v>80</v>
      </c>
      <c r="M5" s="72">
        <f>L5/20</f>
        <v>4</v>
      </c>
      <c r="N5" s="13"/>
      <c r="O5" s="13"/>
      <c r="P5" s="106">
        <f>(L5*$D$2)/1000</f>
        <v>18.88</v>
      </c>
      <c r="Q5" s="70"/>
      <c r="R5" s="249" t="s">
        <v>153</v>
      </c>
      <c r="S5" s="85" t="s">
        <v>136</v>
      </c>
      <c r="T5" s="88">
        <v>145</v>
      </c>
      <c r="U5" s="265">
        <f>T5/30</f>
        <v>4.833333333333333</v>
      </c>
      <c r="V5" s="266"/>
      <c r="W5" s="266"/>
      <c r="X5" s="106">
        <f>(T5*$D$2)/1000</f>
        <v>34.22</v>
      </c>
      <c r="Y5" s="70"/>
      <c r="Z5" s="77" t="s">
        <v>325</v>
      </c>
      <c r="AA5" s="113" t="s">
        <v>324</v>
      </c>
      <c r="AB5" s="114">
        <v>70</v>
      </c>
      <c r="AC5" s="72">
        <f>AB5/20</f>
        <v>3.5</v>
      </c>
      <c r="AD5" s="13"/>
      <c r="AE5" s="13"/>
      <c r="AF5" s="106">
        <f>(AB5*$D$2)/1000</f>
        <v>16.52</v>
      </c>
      <c r="AG5" s="70"/>
      <c r="AH5" s="77" t="s">
        <v>555</v>
      </c>
      <c r="AI5" s="113" t="s">
        <v>89</v>
      </c>
      <c r="AJ5" s="114">
        <v>80</v>
      </c>
      <c r="AK5" s="72">
        <f>AJ5/20</f>
        <v>4</v>
      </c>
      <c r="AL5" s="13"/>
      <c r="AM5" s="13"/>
      <c r="AN5" s="106">
        <f>(AJ5*$D$2)/1000</f>
        <v>18.88</v>
      </c>
      <c r="AO5" s="70"/>
    </row>
    <row r="6" spans="1:49" s="12" customFormat="1" ht="14.1" customHeight="1">
      <c r="A6" s="432"/>
      <c r="B6" s="71" t="s">
        <v>72</v>
      </c>
      <c r="C6" s="78" t="s">
        <v>554</v>
      </c>
      <c r="D6" s="79">
        <v>10</v>
      </c>
      <c r="E6" s="72">
        <f>D6/20</f>
        <v>0.5</v>
      </c>
      <c r="F6" s="72"/>
      <c r="G6" s="13"/>
      <c r="H6" s="106">
        <f>(D6*$D$2)/1000</f>
        <v>2.36</v>
      </c>
      <c r="I6" s="121"/>
      <c r="J6" s="71" t="s">
        <v>326</v>
      </c>
      <c r="K6" s="78" t="s">
        <v>327</v>
      </c>
      <c r="L6" s="79">
        <v>20</v>
      </c>
      <c r="M6" s="72">
        <f>L6/20</f>
        <v>1</v>
      </c>
      <c r="N6" s="72"/>
      <c r="O6" s="13"/>
      <c r="P6" s="106">
        <f>(L6*$D$2)/1000</f>
        <v>4.72</v>
      </c>
      <c r="Q6" s="110"/>
      <c r="R6" s="250"/>
      <c r="S6" s="85"/>
      <c r="T6" s="56"/>
      <c r="U6" s="290"/>
      <c r="V6" s="129"/>
      <c r="W6" s="267"/>
      <c r="X6" s="81"/>
      <c r="Y6" s="138"/>
      <c r="Z6" s="71" t="s">
        <v>326</v>
      </c>
      <c r="AA6" s="78" t="s">
        <v>327</v>
      </c>
      <c r="AB6" s="79">
        <v>20</v>
      </c>
      <c r="AC6" s="72">
        <f>AB6/20</f>
        <v>1</v>
      </c>
      <c r="AD6" s="72"/>
      <c r="AE6" s="13"/>
      <c r="AF6" s="106">
        <f>(AB6*$D$2)/1000</f>
        <v>4.72</v>
      </c>
      <c r="AG6" s="110"/>
      <c r="AH6" s="71" t="s">
        <v>556</v>
      </c>
      <c r="AI6" s="78" t="s">
        <v>557</v>
      </c>
      <c r="AJ6" s="79">
        <v>20</v>
      </c>
      <c r="AK6" s="72">
        <f>AJ6/20</f>
        <v>1</v>
      </c>
      <c r="AL6" s="72"/>
      <c r="AM6" s="13"/>
      <c r="AN6" s="106">
        <f>(AJ6*$D$2)/1000</f>
        <v>4.72</v>
      </c>
      <c r="AO6" s="70"/>
    </row>
    <row r="7" spans="1:49" s="12" customFormat="1" ht="14.1" customHeight="1">
      <c r="A7" s="432"/>
      <c r="B7" s="18" t="s">
        <v>90</v>
      </c>
      <c r="C7" s="316"/>
      <c r="D7" s="30"/>
      <c r="E7" s="13"/>
      <c r="F7" s="13"/>
      <c r="G7" s="13"/>
      <c r="H7" s="70"/>
      <c r="I7" s="121"/>
      <c r="J7" s="18" t="s">
        <v>328</v>
      </c>
      <c r="K7" s="5"/>
      <c r="L7" s="13"/>
      <c r="M7" s="13"/>
      <c r="N7" s="13"/>
      <c r="O7" s="13"/>
      <c r="P7" s="32"/>
      <c r="Q7" s="110"/>
      <c r="R7" s="291" t="s">
        <v>154</v>
      </c>
      <c r="S7" s="199"/>
      <c r="T7" s="88"/>
      <c r="U7" s="292"/>
      <c r="V7" s="267"/>
      <c r="W7" s="63"/>
      <c r="X7" s="81"/>
      <c r="Y7" s="138"/>
      <c r="Z7" s="18" t="s">
        <v>328</v>
      </c>
      <c r="AA7" s="5"/>
      <c r="AB7" s="13"/>
      <c r="AC7" s="13"/>
      <c r="AD7" s="13"/>
      <c r="AE7" s="13"/>
      <c r="AF7" s="32"/>
      <c r="AG7" s="110"/>
      <c r="AH7" s="18" t="s">
        <v>90</v>
      </c>
      <c r="AI7" s="316"/>
      <c r="AJ7" s="30"/>
      <c r="AK7" s="13"/>
      <c r="AL7" s="13"/>
      <c r="AM7" s="13"/>
      <c r="AN7" s="70"/>
      <c r="AO7" s="70"/>
    </row>
    <row r="8" spans="1:49" s="12" customFormat="1" ht="14.1" customHeight="1">
      <c r="A8" s="432" t="s">
        <v>2</v>
      </c>
      <c r="B8" s="55" t="s">
        <v>465</v>
      </c>
      <c r="C8" s="253" t="s">
        <v>251</v>
      </c>
      <c r="D8" s="204">
        <v>75</v>
      </c>
      <c r="E8" s="108"/>
      <c r="F8" s="89">
        <f>D8/35</f>
        <v>2.1428571428571428</v>
      </c>
      <c r="G8" s="137"/>
      <c r="H8" s="32">
        <f>(D8*$D$2)/1000</f>
        <v>17.7</v>
      </c>
      <c r="I8" s="90"/>
      <c r="J8" s="249" t="s">
        <v>182</v>
      </c>
      <c r="K8" s="281" t="s">
        <v>183</v>
      </c>
      <c r="L8" s="89">
        <v>30</v>
      </c>
      <c r="M8" s="124"/>
      <c r="N8" s="124"/>
      <c r="O8" s="88">
        <f>L8/100</f>
        <v>0.3</v>
      </c>
      <c r="P8" s="106">
        <f>(L8*$D$2)/1000</f>
        <v>7.08</v>
      </c>
      <c r="Q8" s="90"/>
      <c r="R8" s="306" t="s">
        <v>473</v>
      </c>
      <c r="S8" s="101" t="s">
        <v>279</v>
      </c>
      <c r="T8" s="214">
        <v>15</v>
      </c>
      <c r="U8" s="75">
        <f>T8/85</f>
        <v>0.17647058823529413</v>
      </c>
      <c r="V8" s="131"/>
      <c r="W8" s="88"/>
      <c r="X8" s="106">
        <f t="shared" ref="X8:X12" si="0">(T8*$D$2)/1000</f>
        <v>3.54</v>
      </c>
      <c r="Y8" s="90"/>
      <c r="Z8" s="241" t="s">
        <v>235</v>
      </c>
      <c r="AA8" s="242" t="s">
        <v>416</v>
      </c>
      <c r="AB8" s="89">
        <v>80</v>
      </c>
      <c r="AC8" s="176"/>
      <c r="AD8" s="92">
        <f>AB8*0.8/35</f>
        <v>1.8285714285714285</v>
      </c>
      <c r="AE8" s="177"/>
      <c r="AF8" s="106">
        <f>(AB8*$D$2)/1000</f>
        <v>18.88</v>
      </c>
      <c r="AG8" s="90"/>
      <c r="AH8" s="55" t="s">
        <v>485</v>
      </c>
      <c r="AI8" s="253" t="s">
        <v>251</v>
      </c>
      <c r="AJ8" s="204">
        <v>80</v>
      </c>
      <c r="AK8" s="108"/>
      <c r="AL8" s="89">
        <f>AJ8/35</f>
        <v>2.2857142857142856</v>
      </c>
      <c r="AM8" s="137"/>
      <c r="AN8" s="32">
        <f>(AJ8*$D$2)/1000</f>
        <v>18.88</v>
      </c>
      <c r="AO8" s="90"/>
    </row>
    <row r="9" spans="1:49" s="12" customFormat="1" ht="14.1" customHeight="1">
      <c r="A9" s="432"/>
      <c r="B9" s="93" t="s">
        <v>466</v>
      </c>
      <c r="C9" s="253" t="s">
        <v>469</v>
      </c>
      <c r="D9" s="88">
        <v>30</v>
      </c>
      <c r="E9" s="108"/>
      <c r="F9" s="124"/>
      <c r="G9" s="88">
        <f>D9/100</f>
        <v>0.3</v>
      </c>
      <c r="H9" s="32">
        <f>(D9*$D$2)/1000</f>
        <v>7.08</v>
      </c>
      <c r="I9" s="87"/>
      <c r="J9" s="250" t="s">
        <v>184</v>
      </c>
      <c r="K9" s="281" t="s">
        <v>185</v>
      </c>
      <c r="L9" s="89">
        <v>100</v>
      </c>
      <c r="M9" s="59"/>
      <c r="N9" s="124">
        <f>L9*0.7/35</f>
        <v>2</v>
      </c>
      <c r="O9" s="88"/>
      <c r="P9" s="106">
        <f>(L9*$D$2)/1000</f>
        <v>23.6</v>
      </c>
      <c r="Q9" s="87"/>
      <c r="R9" s="306" t="s">
        <v>149</v>
      </c>
      <c r="S9" s="101" t="s">
        <v>221</v>
      </c>
      <c r="T9" s="214">
        <v>30</v>
      </c>
      <c r="U9" s="137"/>
      <c r="V9" s="137"/>
      <c r="W9" s="88">
        <f>T9/100</f>
        <v>0.3</v>
      </c>
      <c r="X9" s="106">
        <f t="shared" si="0"/>
        <v>7.08</v>
      </c>
      <c r="Y9" s="87"/>
      <c r="Z9" s="241" t="s">
        <v>125</v>
      </c>
      <c r="AA9" s="85"/>
      <c r="AB9" s="89"/>
      <c r="AC9" s="124"/>
      <c r="AD9" s="124"/>
      <c r="AE9" s="86"/>
      <c r="AF9" s="106"/>
      <c r="AG9" s="87"/>
      <c r="AH9" s="93" t="s">
        <v>486</v>
      </c>
      <c r="AI9" s="253" t="s">
        <v>252</v>
      </c>
      <c r="AJ9" s="88">
        <v>1</v>
      </c>
      <c r="AK9" s="108"/>
      <c r="AL9" s="124"/>
      <c r="AM9" s="88"/>
      <c r="AN9" s="32">
        <f>(AJ9*$D$2)/1000</f>
        <v>0.23599999999999999</v>
      </c>
      <c r="AO9" s="87"/>
    </row>
    <row r="10" spans="1:49" s="12" customFormat="1" ht="14.1" customHeight="1">
      <c r="A10" s="432"/>
      <c r="B10" s="93" t="s">
        <v>112</v>
      </c>
      <c r="C10" s="253" t="s">
        <v>468</v>
      </c>
      <c r="D10" s="89">
        <v>1</v>
      </c>
      <c r="E10" s="108"/>
      <c r="F10" s="89"/>
      <c r="G10" s="89"/>
      <c r="H10" s="32">
        <f>(D10*$D$2)/1000</f>
        <v>0.23599999999999999</v>
      </c>
      <c r="I10" s="179"/>
      <c r="J10" s="250" t="s">
        <v>186</v>
      </c>
      <c r="K10" s="281" t="s">
        <v>187</v>
      </c>
      <c r="L10" s="89">
        <v>1</v>
      </c>
      <c r="M10" s="59"/>
      <c r="N10" s="124"/>
      <c r="O10" s="88"/>
      <c r="P10" s="106">
        <f>(L10*$D$2)/1000</f>
        <v>0.23599999999999999</v>
      </c>
      <c r="Q10" s="87"/>
      <c r="R10" s="306" t="s">
        <v>91</v>
      </c>
      <c r="S10" s="101" t="s">
        <v>474</v>
      </c>
      <c r="T10" s="214">
        <v>15</v>
      </c>
      <c r="U10" s="137"/>
      <c r="V10" s="131"/>
      <c r="W10" s="88"/>
      <c r="X10" s="106">
        <f t="shared" si="0"/>
        <v>3.54</v>
      </c>
      <c r="Y10" s="179"/>
      <c r="Z10" s="241" t="s">
        <v>139</v>
      </c>
      <c r="AA10" s="199"/>
      <c r="AB10" s="89"/>
      <c r="AC10" s="59"/>
      <c r="AD10" s="59"/>
      <c r="AE10" s="86"/>
      <c r="AF10" s="106"/>
      <c r="AG10" s="87"/>
      <c r="AH10" s="93" t="s">
        <v>112</v>
      </c>
      <c r="AI10" s="253" t="s">
        <v>487</v>
      </c>
      <c r="AJ10" s="89">
        <v>30</v>
      </c>
      <c r="AK10" s="108"/>
      <c r="AL10" s="89"/>
      <c r="AM10" s="88">
        <f>AJ10/100</f>
        <v>0.3</v>
      </c>
      <c r="AN10" s="32">
        <f>(AJ10*$D$2)/1000</f>
        <v>7.08</v>
      </c>
      <c r="AO10" s="87"/>
    </row>
    <row r="11" spans="1:49" s="12" customFormat="1" ht="14.1" customHeight="1">
      <c r="A11" s="432"/>
      <c r="B11" s="93" t="s">
        <v>253</v>
      </c>
      <c r="C11" s="253" t="s">
        <v>470</v>
      </c>
      <c r="D11" s="89">
        <v>15</v>
      </c>
      <c r="E11" s="388">
        <f>D11/90</f>
        <v>0.16666666666666666</v>
      </c>
      <c r="F11" s="124"/>
      <c r="G11" s="89"/>
      <c r="H11" s="32">
        <f>(D11*$D$2)/1000</f>
        <v>3.54</v>
      </c>
      <c r="I11" s="87"/>
      <c r="J11" s="250"/>
      <c r="K11" s="281" t="s">
        <v>297</v>
      </c>
      <c r="L11" s="89">
        <v>10</v>
      </c>
      <c r="M11" s="124"/>
      <c r="N11" s="59"/>
      <c r="O11" s="88">
        <f>L11/100</f>
        <v>0.1</v>
      </c>
      <c r="P11" s="125">
        <f>(L11*$D$2)/1000</f>
        <v>2.36</v>
      </c>
      <c r="Q11" s="87"/>
      <c r="R11" s="306" t="s">
        <v>282</v>
      </c>
      <c r="S11" s="101" t="s">
        <v>281</v>
      </c>
      <c r="T11" s="88">
        <v>30</v>
      </c>
      <c r="U11" s="137"/>
      <c r="V11" s="88">
        <f>T11/35</f>
        <v>0.8571428571428571</v>
      </c>
      <c r="W11" s="88"/>
      <c r="X11" s="106">
        <f t="shared" si="0"/>
        <v>7.08</v>
      </c>
      <c r="Y11" s="90"/>
      <c r="Z11" s="291" t="s">
        <v>168</v>
      </c>
      <c r="AA11" s="199"/>
      <c r="AB11" s="59"/>
      <c r="AC11" s="59"/>
      <c r="AD11" s="59"/>
      <c r="AE11" s="86"/>
      <c r="AF11" s="106"/>
      <c r="AG11" s="87"/>
      <c r="AH11" s="93" t="s">
        <v>253</v>
      </c>
      <c r="AI11" s="253" t="s">
        <v>297</v>
      </c>
      <c r="AJ11" s="89">
        <v>10</v>
      </c>
      <c r="AK11" s="108"/>
      <c r="AL11" s="124"/>
      <c r="AM11" s="88">
        <f>AJ11/100</f>
        <v>0.1</v>
      </c>
      <c r="AN11" s="32">
        <f>(AJ11*$D$2)/1000</f>
        <v>2.36</v>
      </c>
      <c r="AO11" s="87"/>
    </row>
    <row r="12" spans="1:49" s="12" customFormat="1" ht="14.1" customHeight="1">
      <c r="A12" s="432"/>
      <c r="B12" s="182" t="s">
        <v>467</v>
      </c>
      <c r="C12" s="85"/>
      <c r="D12" s="89"/>
      <c r="E12" s="108"/>
      <c r="F12" s="89"/>
      <c r="G12" s="137"/>
      <c r="H12" s="84"/>
      <c r="I12" s="87"/>
      <c r="J12" s="103" t="s">
        <v>189</v>
      </c>
      <c r="K12" s="85"/>
      <c r="L12" s="89"/>
      <c r="M12" s="89"/>
      <c r="N12" s="89"/>
      <c r="O12" s="88"/>
      <c r="P12" s="125"/>
      <c r="Q12" s="202"/>
      <c r="R12" s="282" t="s">
        <v>153</v>
      </c>
      <c r="S12" s="101" t="s">
        <v>478</v>
      </c>
      <c r="T12" s="214">
        <v>25</v>
      </c>
      <c r="U12" s="88"/>
      <c r="V12" s="88"/>
      <c r="W12" s="88">
        <f>T12/100</f>
        <v>0.25</v>
      </c>
      <c r="X12" s="106">
        <f t="shared" si="0"/>
        <v>5.9</v>
      </c>
      <c r="Y12" s="87"/>
      <c r="Z12" s="241"/>
      <c r="AA12" s="85"/>
      <c r="AB12" s="89"/>
      <c r="AC12" s="176"/>
      <c r="AD12" s="92"/>
      <c r="AE12" s="177"/>
      <c r="AF12" s="106"/>
      <c r="AG12" s="87"/>
      <c r="AH12" s="182" t="s">
        <v>137</v>
      </c>
      <c r="AI12" s="85"/>
      <c r="AJ12" s="89"/>
      <c r="AK12" s="108"/>
      <c r="AL12" s="89"/>
      <c r="AM12" s="137"/>
      <c r="AN12" s="84"/>
      <c r="AO12" s="202"/>
    </row>
    <row r="13" spans="1:49" s="12" customFormat="1" ht="14.1" customHeight="1">
      <c r="A13" s="432"/>
      <c r="B13" s="83"/>
      <c r="C13" s="85"/>
      <c r="D13" s="105"/>
      <c r="E13" s="56"/>
      <c r="F13" s="89"/>
      <c r="G13" s="88"/>
      <c r="H13" s="100"/>
      <c r="I13" s="87"/>
      <c r="J13" s="103"/>
      <c r="K13" s="146"/>
      <c r="L13" s="164"/>
      <c r="M13" s="108"/>
      <c r="N13" s="124"/>
      <c r="O13" s="88"/>
      <c r="P13" s="125"/>
      <c r="Q13" s="87"/>
      <c r="R13" s="210" t="s">
        <v>224</v>
      </c>
      <c r="S13" s="101" t="s">
        <v>475</v>
      </c>
      <c r="T13" s="214">
        <v>10</v>
      </c>
      <c r="U13" s="137"/>
      <c r="V13" s="131"/>
      <c r="W13" s="88">
        <f>T13/100</f>
        <v>0.1</v>
      </c>
      <c r="X13" s="106">
        <f t="shared" ref="X13:X14" si="1">(T13*$D$2)/1000</f>
        <v>2.36</v>
      </c>
      <c r="Y13" s="87"/>
      <c r="Z13" s="260"/>
      <c r="AA13" s="85"/>
      <c r="AB13" s="261"/>
      <c r="AC13" s="262"/>
      <c r="AD13" s="89"/>
      <c r="AE13" s="89"/>
      <c r="AF13" s="100"/>
      <c r="AG13" s="87"/>
      <c r="AH13" s="260"/>
      <c r="AI13" s="85"/>
      <c r="AJ13" s="261"/>
      <c r="AK13" s="262"/>
      <c r="AL13" s="89"/>
      <c r="AM13" s="89"/>
      <c r="AN13" s="100"/>
      <c r="AO13" s="87"/>
    </row>
    <row r="14" spans="1:49" s="12" customFormat="1" ht="14.1" customHeight="1">
      <c r="A14" s="432"/>
      <c r="B14" s="174"/>
      <c r="C14" s="85"/>
      <c r="D14" s="89"/>
      <c r="E14" s="89"/>
      <c r="F14" s="89"/>
      <c r="G14" s="88"/>
      <c r="H14" s="100"/>
      <c r="I14" s="87"/>
      <c r="J14" s="185"/>
      <c r="K14" s="186"/>
      <c r="L14" s="55"/>
      <c r="M14" s="187"/>
      <c r="N14" s="184"/>
      <c r="O14" s="88"/>
      <c r="P14" s="125"/>
      <c r="Q14" s="87"/>
      <c r="R14" s="126"/>
      <c r="S14" s="308" t="s">
        <v>532</v>
      </c>
      <c r="T14" s="126">
        <v>20</v>
      </c>
      <c r="U14" s="412">
        <f>T14/90</f>
        <v>0.22222222222222221</v>
      </c>
      <c r="V14" s="214"/>
      <c r="W14" s="131"/>
      <c r="X14" s="216">
        <f t="shared" si="1"/>
        <v>4.72</v>
      </c>
      <c r="Y14" s="87"/>
      <c r="Z14" s="174"/>
      <c r="AA14" s="85"/>
      <c r="AB14" s="89"/>
      <c r="AC14" s="89"/>
      <c r="AD14" s="89"/>
      <c r="AE14" s="88"/>
      <c r="AF14" s="100"/>
      <c r="AG14" s="87"/>
      <c r="AH14" s="291"/>
      <c r="AI14" s="85"/>
      <c r="AJ14" s="89"/>
      <c r="AK14" s="89"/>
      <c r="AL14" s="264"/>
      <c r="AM14" s="88"/>
      <c r="AN14" s="100"/>
      <c r="AO14" s="87"/>
    </row>
    <row r="15" spans="1:49" s="12" customFormat="1" ht="14.1" customHeight="1">
      <c r="A15" s="432" t="s">
        <v>3</v>
      </c>
      <c r="B15" s="161" t="s">
        <v>227</v>
      </c>
      <c r="C15" s="85" t="s">
        <v>228</v>
      </c>
      <c r="D15" s="89">
        <v>55</v>
      </c>
      <c r="E15" s="124">
        <f>D15/85</f>
        <v>0.6470588235294118</v>
      </c>
      <c r="F15" s="89"/>
      <c r="G15" s="131"/>
      <c r="H15" s="106">
        <f>(D15*$D$2)/1000</f>
        <v>12.98</v>
      </c>
      <c r="I15" s="90"/>
      <c r="J15" s="161" t="s">
        <v>215</v>
      </c>
      <c r="K15" s="230" t="s">
        <v>216</v>
      </c>
      <c r="L15" s="75">
        <v>70</v>
      </c>
      <c r="M15" s="231"/>
      <c r="N15" s="88"/>
      <c r="O15" s="88">
        <f>L15/100</f>
        <v>0.7</v>
      </c>
      <c r="P15" s="125">
        <f>(L15*$D$2)/1000</f>
        <v>16.52</v>
      </c>
      <c r="Q15" s="87"/>
      <c r="R15" s="416" t="s">
        <v>562</v>
      </c>
      <c r="S15" s="414" t="s">
        <v>561</v>
      </c>
      <c r="T15" s="415">
        <v>60</v>
      </c>
      <c r="U15" s="283"/>
      <c r="V15" s="214">
        <f>T15/35</f>
        <v>1.7142857142857142</v>
      </c>
      <c r="W15" s="88"/>
      <c r="X15" s="106">
        <f t="shared" ref="X15:X17" si="2">(T15*$D$2)/1000</f>
        <v>14.16</v>
      </c>
      <c r="Y15" s="87"/>
      <c r="Z15" s="161" t="s">
        <v>479</v>
      </c>
      <c r="AA15" s="230" t="s">
        <v>482</v>
      </c>
      <c r="AB15" s="75">
        <v>40</v>
      </c>
      <c r="AC15" s="231"/>
      <c r="AD15" s="88"/>
      <c r="AE15" s="88">
        <f>AB15/100</f>
        <v>0.4</v>
      </c>
      <c r="AF15" s="125">
        <f>(AB15*$D$2)/1000</f>
        <v>9.44</v>
      </c>
      <c r="AG15" s="87"/>
      <c r="AH15" s="55" t="s">
        <v>149</v>
      </c>
      <c r="AI15" s="85" t="s">
        <v>245</v>
      </c>
      <c r="AJ15" s="89">
        <v>50</v>
      </c>
      <c r="AK15" s="124"/>
      <c r="AL15" s="92"/>
      <c r="AM15" s="88">
        <f>AJ15/100</f>
        <v>0.5</v>
      </c>
      <c r="AN15" s="106">
        <f>(AJ15*$D$2)/1000</f>
        <v>11.8</v>
      </c>
      <c r="AO15" s="87"/>
      <c r="AQ15" s="380"/>
      <c r="AR15" s="381"/>
      <c r="AS15" s="380"/>
      <c r="AT15" s="380"/>
      <c r="AU15" s="380"/>
      <c r="AV15" s="295"/>
      <c r="AW15" s="382"/>
    </row>
    <row r="16" spans="1:49" s="12" customFormat="1" ht="14.1" customHeight="1">
      <c r="A16" s="432"/>
      <c r="B16" s="150" t="s">
        <v>72</v>
      </c>
      <c r="C16" s="85" t="s">
        <v>229</v>
      </c>
      <c r="D16" s="89">
        <v>45</v>
      </c>
      <c r="E16" s="92"/>
      <c r="F16" s="124">
        <f>D16*0.9/55</f>
        <v>0.73636363636363633</v>
      </c>
      <c r="G16" s="88"/>
      <c r="H16" s="106">
        <f>(D16*$D$2)/1000</f>
        <v>10.62</v>
      </c>
      <c r="I16" s="90"/>
      <c r="J16" s="150" t="s">
        <v>177</v>
      </c>
      <c r="K16" s="67" t="s">
        <v>285</v>
      </c>
      <c r="L16" s="72">
        <v>10</v>
      </c>
      <c r="M16" s="167"/>
      <c r="N16" s="263">
        <f>L16/35</f>
        <v>0.2857142857142857</v>
      </c>
      <c r="O16" s="131"/>
      <c r="P16" s="106">
        <f>(L16*$D$2)/1000</f>
        <v>2.36</v>
      </c>
      <c r="Q16" s="87"/>
      <c r="R16" s="416" t="s">
        <v>155</v>
      </c>
      <c r="S16" s="17" t="s">
        <v>163</v>
      </c>
      <c r="T16" s="75">
        <v>1</v>
      </c>
      <c r="U16" s="231"/>
      <c r="V16" s="231"/>
      <c r="W16" s="88"/>
      <c r="X16" s="106">
        <f t="shared" si="2"/>
        <v>0.23599999999999999</v>
      </c>
      <c r="Y16" s="284"/>
      <c r="Z16" s="150" t="s">
        <v>480</v>
      </c>
      <c r="AA16" s="67" t="s">
        <v>483</v>
      </c>
      <c r="AB16" s="72">
        <v>20</v>
      </c>
      <c r="AC16" s="390">
        <f>AB16/35</f>
        <v>0.5714285714285714</v>
      </c>
      <c r="AD16" s="263"/>
      <c r="AE16" s="131"/>
      <c r="AF16" s="106">
        <f>(AB16*$D$2)/1000</f>
        <v>4.72</v>
      </c>
      <c r="AG16" s="90"/>
      <c r="AH16" s="93" t="s">
        <v>226</v>
      </c>
      <c r="AI16" s="85" t="s">
        <v>147</v>
      </c>
      <c r="AJ16" s="89">
        <v>15</v>
      </c>
      <c r="AK16" s="124"/>
      <c r="AL16" s="92">
        <f>AJ16/35</f>
        <v>0.42857142857142855</v>
      </c>
      <c r="AM16" s="88"/>
      <c r="AN16" s="106">
        <f>(AJ16*$D$2)/1000</f>
        <v>3.54</v>
      </c>
      <c r="AO16" s="90"/>
      <c r="AQ16" s="380"/>
      <c r="AR16" s="381"/>
      <c r="AS16" s="380"/>
      <c r="AT16" s="380"/>
      <c r="AU16" s="380"/>
      <c r="AV16" s="295"/>
      <c r="AW16" s="382"/>
    </row>
    <row r="17" spans="1:49" s="12" customFormat="1" ht="14.1" customHeight="1">
      <c r="A17" s="432"/>
      <c r="B17" s="150" t="s">
        <v>226</v>
      </c>
      <c r="C17" s="85"/>
      <c r="D17" s="89"/>
      <c r="E17" s="56"/>
      <c r="F17" s="124"/>
      <c r="G17" s="88"/>
      <c r="H17" s="125"/>
      <c r="I17" s="87"/>
      <c r="J17" s="150" t="s">
        <v>155</v>
      </c>
      <c r="K17" s="67"/>
      <c r="L17" s="72"/>
      <c r="M17" s="132"/>
      <c r="N17" s="338"/>
      <c r="O17" s="137"/>
      <c r="P17" s="106"/>
      <c r="Q17" s="87"/>
      <c r="R17" s="416" t="s">
        <v>168</v>
      </c>
      <c r="S17" s="17" t="s">
        <v>156</v>
      </c>
      <c r="T17" s="75">
        <v>1</v>
      </c>
      <c r="U17" s="231"/>
      <c r="V17" s="231"/>
      <c r="W17" s="88"/>
      <c r="X17" s="106">
        <f t="shared" si="2"/>
        <v>0.23599999999999999</v>
      </c>
      <c r="Y17" s="87"/>
      <c r="Z17" s="150" t="s">
        <v>481</v>
      </c>
      <c r="AA17" s="67" t="s">
        <v>484</v>
      </c>
      <c r="AB17" s="72">
        <v>20</v>
      </c>
      <c r="AC17" s="132"/>
      <c r="AD17" s="338">
        <f>AB17/50</f>
        <v>0.4</v>
      </c>
      <c r="AE17" s="137"/>
      <c r="AF17" s="106">
        <f>(AB17*$D$2)/1000</f>
        <v>4.72</v>
      </c>
      <c r="AG17" s="87"/>
      <c r="AH17" s="93" t="s">
        <v>209</v>
      </c>
      <c r="AI17" s="85" t="s">
        <v>237</v>
      </c>
      <c r="AJ17" s="89">
        <v>2</v>
      </c>
      <c r="AK17" s="124"/>
      <c r="AL17" s="92"/>
      <c r="AM17" s="88"/>
      <c r="AN17" s="106">
        <f>(AJ17*$D$2)/1000</f>
        <v>0.47199999999999998</v>
      </c>
      <c r="AO17" s="87"/>
      <c r="AQ17" s="380"/>
      <c r="AR17" s="381"/>
      <c r="AS17" s="380"/>
      <c r="AT17" s="380"/>
      <c r="AU17" s="380"/>
      <c r="AV17" s="295"/>
      <c r="AW17" s="382"/>
    </row>
    <row r="18" spans="1:49" s="12" customFormat="1" ht="14.1" customHeight="1">
      <c r="A18" s="432"/>
      <c r="B18" s="93" t="s">
        <v>239</v>
      </c>
      <c r="C18" s="89"/>
      <c r="D18" s="89"/>
      <c r="E18" s="56"/>
      <c r="F18" s="131"/>
      <c r="G18" s="137"/>
      <c r="H18" s="125"/>
      <c r="I18" s="87"/>
      <c r="J18" s="93" t="s">
        <v>284</v>
      </c>
      <c r="K18" s="339"/>
      <c r="L18" s="72"/>
      <c r="M18" s="167"/>
      <c r="N18" s="263"/>
      <c r="O18" s="137"/>
      <c r="P18" s="106"/>
      <c r="Q18" s="87"/>
      <c r="R18" s="416"/>
      <c r="S18" s="101"/>
      <c r="T18" s="89"/>
      <c r="U18" s="124"/>
      <c r="V18" s="124"/>
      <c r="W18" s="88"/>
      <c r="X18" s="125"/>
      <c r="Y18" s="87"/>
      <c r="Z18" s="93"/>
      <c r="AA18" s="339" t="s">
        <v>546</v>
      </c>
      <c r="AB18" s="72">
        <v>20</v>
      </c>
      <c r="AC18" s="167">
        <f>AB18*0.5/85</f>
        <v>0.11764705882352941</v>
      </c>
      <c r="AD18" s="263"/>
      <c r="AE18" s="137"/>
      <c r="AF18" s="106">
        <f t="shared" ref="AF18:AF19" si="3">(AB18*$D$2)/1000</f>
        <v>4.72</v>
      </c>
      <c r="AG18" s="87"/>
      <c r="AH18" s="92" t="s">
        <v>246</v>
      </c>
      <c r="AI18" s="85" t="s">
        <v>248</v>
      </c>
      <c r="AJ18" s="89">
        <v>1</v>
      </c>
      <c r="AK18" s="124"/>
      <c r="AL18" s="92"/>
      <c r="AM18" s="88">
        <f>AJ18/100</f>
        <v>0.01</v>
      </c>
      <c r="AN18" s="106">
        <f>(AJ18*$D$2)/1000</f>
        <v>0.23599999999999999</v>
      </c>
      <c r="AO18" s="87"/>
      <c r="AQ18" s="380"/>
      <c r="AR18" s="381"/>
      <c r="AS18" s="380"/>
      <c r="AT18" s="380"/>
      <c r="AU18" s="380"/>
      <c r="AV18" s="295"/>
      <c r="AW18" s="382"/>
    </row>
    <row r="19" spans="1:49" s="12" customFormat="1" ht="14.1" customHeight="1">
      <c r="A19" s="432"/>
      <c r="B19" s="103" t="s">
        <v>137</v>
      </c>
      <c r="C19" s="85"/>
      <c r="D19" s="89"/>
      <c r="E19" s="59"/>
      <c r="F19" s="89"/>
      <c r="G19" s="89"/>
      <c r="H19" s="106"/>
      <c r="I19" s="94"/>
      <c r="J19" s="180" t="s">
        <v>66</v>
      </c>
      <c r="K19" s="340"/>
      <c r="L19" s="341"/>
      <c r="M19" s="140"/>
      <c r="N19" s="137"/>
      <c r="O19" s="88"/>
      <c r="P19" s="84"/>
      <c r="Q19" s="87"/>
      <c r="R19" s="416"/>
      <c r="S19" s="101"/>
      <c r="T19" s="89"/>
      <c r="U19" s="124"/>
      <c r="V19" s="124"/>
      <c r="W19" s="88"/>
      <c r="X19" s="125"/>
      <c r="Y19" s="87"/>
      <c r="Z19" s="180" t="s">
        <v>224</v>
      </c>
      <c r="AA19" s="340" t="s">
        <v>547</v>
      </c>
      <c r="AB19" s="72">
        <v>10</v>
      </c>
      <c r="AC19" s="140"/>
      <c r="AD19" s="137"/>
      <c r="AE19" s="88">
        <f>AB19/100</f>
        <v>0.1</v>
      </c>
      <c r="AF19" s="106">
        <f t="shared" si="3"/>
        <v>2.36</v>
      </c>
      <c r="AG19" s="87"/>
      <c r="AH19" s="93"/>
      <c r="AI19" s="203"/>
      <c r="AJ19" s="198"/>
      <c r="AK19" s="88"/>
      <c r="AL19" s="89"/>
      <c r="AM19" s="124"/>
      <c r="AN19" s="125"/>
      <c r="AO19" s="90"/>
      <c r="AQ19" s="380"/>
      <c r="AR19" s="383"/>
      <c r="AS19" s="384"/>
      <c r="AT19" s="295"/>
      <c r="AU19" s="380"/>
      <c r="AV19" s="380"/>
      <c r="AW19" s="385"/>
    </row>
    <row r="20" spans="1:49" s="12" customFormat="1" ht="14.1" customHeight="1">
      <c r="A20" s="432"/>
      <c r="B20" s="237"/>
      <c r="C20" s="58"/>
      <c r="D20" s="59"/>
      <c r="E20" s="59"/>
      <c r="F20" s="59"/>
      <c r="G20" s="59"/>
      <c r="H20" s="100"/>
      <c r="I20" s="94"/>
      <c r="J20" s="219"/>
      <c r="K20" s="141"/>
      <c r="L20" s="89"/>
      <c r="M20" s="142"/>
      <c r="N20" s="124"/>
      <c r="O20" s="88"/>
      <c r="P20" s="125"/>
      <c r="Q20" s="87"/>
      <c r="R20" s="417" t="s">
        <v>477</v>
      </c>
      <c r="S20" s="58"/>
      <c r="T20" s="59"/>
      <c r="U20" s="59"/>
      <c r="V20" s="59"/>
      <c r="W20" s="59"/>
      <c r="X20" s="100"/>
      <c r="Y20" s="94"/>
      <c r="Z20" s="219"/>
      <c r="AA20" s="85"/>
      <c r="AB20" s="89"/>
      <c r="AC20" s="89"/>
      <c r="AD20" s="89"/>
      <c r="AE20" s="88"/>
      <c r="AF20" s="100"/>
      <c r="AG20" s="87"/>
      <c r="AH20" s="219"/>
      <c r="AI20" s="141"/>
      <c r="AJ20" s="89"/>
      <c r="AK20" s="59"/>
      <c r="AL20" s="59"/>
      <c r="AM20" s="59"/>
      <c r="AN20" s="100"/>
      <c r="AO20" s="87"/>
    </row>
    <row r="21" spans="1:49" s="12" customFormat="1" ht="14.1" customHeight="1">
      <c r="A21" s="441" t="s">
        <v>4</v>
      </c>
      <c r="B21" s="173" t="s">
        <v>97</v>
      </c>
      <c r="C21" s="163" t="s">
        <v>98</v>
      </c>
      <c r="D21" s="164">
        <v>75</v>
      </c>
      <c r="E21" s="59"/>
      <c r="F21" s="59"/>
      <c r="G21" s="88">
        <f>D21/100</f>
        <v>0.75</v>
      </c>
      <c r="H21" s="106">
        <f>(D21*$D$2)/1000</f>
        <v>17.7</v>
      </c>
      <c r="I21" s="90"/>
      <c r="J21" s="188" t="s">
        <v>99</v>
      </c>
      <c r="K21" s="163" t="s">
        <v>100</v>
      </c>
      <c r="L21" s="214">
        <v>75</v>
      </c>
      <c r="M21" s="92"/>
      <c r="N21" s="215"/>
      <c r="O21" s="131">
        <f>L21/100</f>
        <v>0.75</v>
      </c>
      <c r="P21" s="216">
        <f>(L21*$D$2)/1000</f>
        <v>17.7</v>
      </c>
      <c r="Q21" s="217"/>
      <c r="R21" s="173"/>
      <c r="S21" s="163"/>
      <c r="T21" s="164"/>
      <c r="U21" s="59"/>
      <c r="V21" s="59"/>
      <c r="W21" s="88"/>
      <c r="X21" s="106"/>
      <c r="Y21" s="90"/>
      <c r="Z21" s="173" t="s">
        <v>97</v>
      </c>
      <c r="AA21" s="163" t="s">
        <v>98</v>
      </c>
      <c r="AB21" s="164">
        <v>75</v>
      </c>
      <c r="AC21" s="59"/>
      <c r="AD21" s="59"/>
      <c r="AE21" s="88">
        <f>AB21/100</f>
        <v>0.75</v>
      </c>
      <c r="AF21" s="106">
        <f>(AB21*$D$2)/1000</f>
        <v>17.7</v>
      </c>
      <c r="AG21" s="90"/>
      <c r="AH21" s="173" t="s">
        <v>97</v>
      </c>
      <c r="AI21" s="163" t="s">
        <v>98</v>
      </c>
      <c r="AJ21" s="164">
        <v>75</v>
      </c>
      <c r="AK21" s="59"/>
      <c r="AL21" s="59"/>
      <c r="AM21" s="88">
        <f>AJ21/100</f>
        <v>0.75</v>
      </c>
      <c r="AN21" s="106">
        <f>(AJ21*$D$2)/1000</f>
        <v>17.7</v>
      </c>
      <c r="AO21" s="90"/>
    </row>
    <row r="22" spans="1:49" s="12" customFormat="1" ht="14.1" customHeight="1">
      <c r="A22" s="442"/>
      <c r="B22" s="173" t="s">
        <v>101</v>
      </c>
      <c r="C22" s="439" t="s">
        <v>102</v>
      </c>
      <c r="D22" s="89"/>
      <c r="E22" s="89"/>
      <c r="F22" s="89"/>
      <c r="G22" s="88"/>
      <c r="H22" s="100"/>
      <c r="I22" s="87"/>
      <c r="J22" s="188" t="s">
        <v>103</v>
      </c>
      <c r="K22" s="439" t="s">
        <v>102</v>
      </c>
      <c r="L22" s="89"/>
      <c r="M22" s="89"/>
      <c r="N22" s="89"/>
      <c r="O22" s="88"/>
      <c r="P22" s="100"/>
      <c r="Q22" s="87"/>
      <c r="R22" s="173"/>
      <c r="S22" s="439"/>
      <c r="T22" s="89"/>
      <c r="U22" s="89"/>
      <c r="V22" s="89"/>
      <c r="W22" s="88"/>
      <c r="X22" s="100"/>
      <c r="Y22" s="87"/>
      <c r="Z22" s="173" t="s">
        <v>101</v>
      </c>
      <c r="AA22" s="439" t="s">
        <v>102</v>
      </c>
      <c r="AB22" s="89"/>
      <c r="AC22" s="89"/>
      <c r="AD22" s="89"/>
      <c r="AE22" s="88"/>
      <c r="AF22" s="100"/>
      <c r="AG22" s="87"/>
      <c r="AH22" s="173" t="s">
        <v>101</v>
      </c>
      <c r="AI22" s="439" t="s">
        <v>102</v>
      </c>
      <c r="AJ22" s="89"/>
      <c r="AK22" s="89"/>
      <c r="AL22" s="89"/>
      <c r="AM22" s="88"/>
      <c r="AN22" s="100"/>
      <c r="AO22" s="87"/>
    </row>
    <row r="23" spans="1:49" s="12" customFormat="1" ht="14.1" customHeight="1">
      <c r="A23" s="442"/>
      <c r="B23" s="173" t="s">
        <v>104</v>
      </c>
      <c r="C23" s="440"/>
      <c r="D23" s="89"/>
      <c r="E23" s="89"/>
      <c r="F23" s="59"/>
      <c r="G23" s="88"/>
      <c r="H23" s="100"/>
      <c r="I23" s="87"/>
      <c r="J23" s="188" t="s">
        <v>104</v>
      </c>
      <c r="K23" s="440"/>
      <c r="L23" s="164"/>
      <c r="M23" s="89"/>
      <c r="N23" s="59"/>
      <c r="O23" s="88"/>
      <c r="P23" s="100"/>
      <c r="Q23" s="87"/>
      <c r="R23" s="173"/>
      <c r="S23" s="440"/>
      <c r="T23" s="89"/>
      <c r="U23" s="89"/>
      <c r="V23" s="59"/>
      <c r="W23" s="88"/>
      <c r="X23" s="100"/>
      <c r="Y23" s="87"/>
      <c r="Z23" s="173" t="s">
        <v>104</v>
      </c>
      <c r="AA23" s="440"/>
      <c r="AB23" s="89"/>
      <c r="AC23" s="89"/>
      <c r="AD23" s="59"/>
      <c r="AE23" s="88"/>
      <c r="AF23" s="100"/>
      <c r="AG23" s="87"/>
      <c r="AH23" s="173" t="s">
        <v>104</v>
      </c>
      <c r="AI23" s="440"/>
      <c r="AJ23" s="89"/>
      <c r="AK23" s="89"/>
      <c r="AL23" s="59"/>
      <c r="AM23" s="88"/>
      <c r="AN23" s="100"/>
      <c r="AO23" s="87"/>
    </row>
    <row r="24" spans="1:49" s="12" customFormat="1" ht="14.1" customHeight="1">
      <c r="A24" s="443"/>
      <c r="B24" s="174" t="s">
        <v>105</v>
      </c>
      <c r="C24" s="440"/>
      <c r="D24" s="89"/>
      <c r="E24" s="89"/>
      <c r="F24" s="89"/>
      <c r="G24" s="88"/>
      <c r="H24" s="100"/>
      <c r="I24" s="87"/>
      <c r="J24" s="92" t="s">
        <v>105</v>
      </c>
      <c r="K24" s="440"/>
      <c r="L24" s="89"/>
      <c r="M24" s="89"/>
      <c r="N24" s="89"/>
      <c r="O24" s="88"/>
      <c r="P24" s="100"/>
      <c r="Q24" s="87"/>
      <c r="R24" s="174"/>
      <c r="S24" s="440"/>
      <c r="T24" s="89"/>
      <c r="U24" s="89"/>
      <c r="V24" s="89"/>
      <c r="W24" s="88"/>
      <c r="X24" s="100"/>
      <c r="Y24" s="87"/>
      <c r="Z24" s="174" t="s">
        <v>105</v>
      </c>
      <c r="AA24" s="440"/>
      <c r="AB24" s="89"/>
      <c r="AC24" s="89"/>
      <c r="AD24" s="89"/>
      <c r="AE24" s="88"/>
      <c r="AF24" s="100"/>
      <c r="AG24" s="87"/>
      <c r="AH24" s="174" t="s">
        <v>105</v>
      </c>
      <c r="AI24" s="440"/>
      <c r="AJ24" s="89"/>
      <c r="AK24" s="89"/>
      <c r="AL24" s="89"/>
      <c r="AM24" s="88"/>
      <c r="AN24" s="100"/>
      <c r="AO24" s="87"/>
    </row>
    <row r="25" spans="1:49" s="12" customFormat="1" ht="14.1" customHeight="1">
      <c r="A25" s="441" t="s">
        <v>5</v>
      </c>
      <c r="B25" s="208" t="s">
        <v>471</v>
      </c>
      <c r="C25" s="230" t="s">
        <v>472</v>
      </c>
      <c r="D25" s="75">
        <v>20</v>
      </c>
      <c r="E25" s="231"/>
      <c r="F25" s="88"/>
      <c r="G25" s="88">
        <f>D25/100</f>
        <v>0.2</v>
      </c>
      <c r="H25" s="125">
        <f>(D25*$D$2)/1000</f>
        <v>4.72</v>
      </c>
      <c r="I25" s="87"/>
      <c r="J25" s="342" t="s">
        <v>271</v>
      </c>
      <c r="K25" s="67" t="s">
        <v>317</v>
      </c>
      <c r="L25" s="89">
        <v>10</v>
      </c>
      <c r="M25" s="140"/>
      <c r="N25" s="137">
        <f>L25/35</f>
        <v>0.2857142857142857</v>
      </c>
      <c r="O25" s="131"/>
      <c r="P25" s="125">
        <f t="shared" ref="P25:P27" si="4">(L25*$D$2)/1000</f>
        <v>2.36</v>
      </c>
      <c r="Q25" s="87"/>
      <c r="R25" s="208" t="s">
        <v>247</v>
      </c>
      <c r="S25" s="230" t="s">
        <v>533</v>
      </c>
      <c r="T25" s="75">
        <v>20</v>
      </c>
      <c r="U25" s="231">
        <f>T25*0.5/85</f>
        <v>0.11764705882352941</v>
      </c>
      <c r="V25" s="88"/>
      <c r="W25" s="88"/>
      <c r="X25" s="125">
        <f>(T25*$D$2)/1000</f>
        <v>4.72</v>
      </c>
      <c r="Y25" s="70"/>
      <c r="Z25" s="208" t="s">
        <v>151</v>
      </c>
      <c r="AA25" s="230" t="s">
        <v>175</v>
      </c>
      <c r="AB25" s="75">
        <v>30</v>
      </c>
      <c r="AC25" s="231"/>
      <c r="AD25" s="88"/>
      <c r="AE25" s="88">
        <f>AB25/100</f>
        <v>0.3</v>
      </c>
      <c r="AF25" s="125">
        <f>(AB25*$D$2)/1000</f>
        <v>7.08</v>
      </c>
      <c r="AG25" s="87"/>
      <c r="AH25" s="391" t="s">
        <v>142</v>
      </c>
      <c r="AI25" s="17" t="s">
        <v>488</v>
      </c>
      <c r="AJ25" s="89">
        <v>20</v>
      </c>
      <c r="AK25" s="75">
        <f>AJ25/200</f>
        <v>0.1</v>
      </c>
      <c r="AL25" s="75"/>
      <c r="AM25" s="75"/>
      <c r="AN25" s="106">
        <f>(AJ25*$D$2)/1000</f>
        <v>4.72</v>
      </c>
      <c r="AO25" s="70"/>
    </row>
    <row r="26" spans="1:49" s="12" customFormat="1" ht="14.1" customHeight="1">
      <c r="A26" s="442"/>
      <c r="B26" s="209" t="s">
        <v>236</v>
      </c>
      <c r="C26" s="17" t="s">
        <v>191</v>
      </c>
      <c r="D26" s="75">
        <v>12</v>
      </c>
      <c r="E26" s="137"/>
      <c r="F26" s="201">
        <f>D26*0.5/35</f>
        <v>0.17142857142857143</v>
      </c>
      <c r="G26" s="88"/>
      <c r="H26" s="125">
        <f>(D26*$D$2)/1000</f>
        <v>2.8319999999999999</v>
      </c>
      <c r="I26" s="94"/>
      <c r="J26" s="343" t="s">
        <v>272</v>
      </c>
      <c r="K26" s="85" t="s">
        <v>318</v>
      </c>
      <c r="L26" s="164">
        <v>7</v>
      </c>
      <c r="M26" s="92"/>
      <c r="N26" s="92"/>
      <c r="O26" s="88">
        <f>L26/100</f>
        <v>7.0000000000000007E-2</v>
      </c>
      <c r="P26" s="125">
        <f t="shared" si="4"/>
        <v>1.6519999999999999</v>
      </c>
      <c r="Q26" s="90"/>
      <c r="R26" s="209" t="s">
        <v>149</v>
      </c>
      <c r="S26" s="17" t="s">
        <v>475</v>
      </c>
      <c r="T26" s="75">
        <v>10</v>
      </c>
      <c r="U26" s="137"/>
      <c r="V26" s="201"/>
      <c r="W26" s="88">
        <f>T26/100</f>
        <v>0.1</v>
      </c>
      <c r="X26" s="125">
        <f>(T26*$D$2)/1000</f>
        <v>2.36</v>
      </c>
      <c r="Y26" s="80"/>
      <c r="Z26" s="209" t="s">
        <v>150</v>
      </c>
      <c r="AA26" s="17" t="s">
        <v>123</v>
      </c>
      <c r="AB26" s="75">
        <v>20</v>
      </c>
      <c r="AC26" s="137"/>
      <c r="AD26" s="201">
        <f>AB26*0.5/35</f>
        <v>0.2857142857142857</v>
      </c>
      <c r="AE26" s="88"/>
      <c r="AF26" s="125">
        <f>(AB26*$D$2)/1000</f>
        <v>4.72</v>
      </c>
      <c r="AG26" s="94"/>
      <c r="AH26" s="74" t="s">
        <v>241</v>
      </c>
      <c r="AI26" s="238" t="s">
        <v>260</v>
      </c>
      <c r="AJ26" s="89">
        <v>10</v>
      </c>
      <c r="AK26" s="75"/>
      <c r="AL26" s="89">
        <f>AJ26*0.9/55</f>
        <v>0.16363636363636364</v>
      </c>
      <c r="AM26" s="91"/>
      <c r="AN26" s="106">
        <f>(AJ26*$D$2)/1000</f>
        <v>2.36</v>
      </c>
      <c r="AO26" s="70"/>
    </row>
    <row r="27" spans="1:49" s="12" customFormat="1" ht="14.1" customHeight="1">
      <c r="A27" s="442"/>
      <c r="B27" s="209" t="s">
        <v>192</v>
      </c>
      <c r="C27" s="230" t="s">
        <v>545</v>
      </c>
      <c r="D27" s="75">
        <v>20</v>
      </c>
      <c r="E27" s="231"/>
      <c r="F27" s="88"/>
      <c r="G27" s="88">
        <f>D27/100</f>
        <v>0.2</v>
      </c>
      <c r="H27" s="125">
        <f>(D27*$D$2)/1000</f>
        <v>4.72</v>
      </c>
      <c r="I27" s="87"/>
      <c r="J27" s="343" t="s">
        <v>155</v>
      </c>
      <c r="K27" s="85" t="s">
        <v>319</v>
      </c>
      <c r="L27" s="257">
        <v>10</v>
      </c>
      <c r="M27" s="92"/>
      <c r="N27" s="92"/>
      <c r="O27" s="88">
        <f>L27/100</f>
        <v>0.1</v>
      </c>
      <c r="P27" s="84">
        <f t="shared" si="4"/>
        <v>2.36</v>
      </c>
      <c r="Q27" s="87"/>
      <c r="R27" s="209" t="s">
        <v>276</v>
      </c>
      <c r="S27" s="230" t="s">
        <v>317</v>
      </c>
      <c r="T27" s="75">
        <v>10</v>
      </c>
      <c r="U27" s="231"/>
      <c r="V27" s="88">
        <f>T27/35</f>
        <v>0.2857142857142857</v>
      </c>
      <c r="W27" s="88"/>
      <c r="X27" s="125">
        <f>(T27*$D$2)/1000</f>
        <v>2.36</v>
      </c>
      <c r="Y27" s="80"/>
      <c r="Z27" s="209" t="s">
        <v>286</v>
      </c>
      <c r="AA27" s="230"/>
      <c r="AB27" s="75"/>
      <c r="AC27" s="231"/>
      <c r="AD27" s="88"/>
      <c r="AE27" s="88"/>
      <c r="AF27" s="125"/>
      <c r="AG27" s="87"/>
      <c r="AH27" s="74" t="s">
        <v>230</v>
      </c>
      <c r="AI27" s="17"/>
      <c r="AJ27" s="89"/>
      <c r="AK27" s="75"/>
      <c r="AL27" s="75"/>
      <c r="AM27" s="88"/>
      <c r="AN27" s="106"/>
      <c r="AO27" s="70"/>
    </row>
    <row r="28" spans="1:49" s="12" customFormat="1" ht="14.1" customHeight="1">
      <c r="A28" s="442"/>
      <c r="B28" s="232" t="s">
        <v>193</v>
      </c>
      <c r="C28" s="17"/>
      <c r="D28" s="88"/>
      <c r="E28" s="59"/>
      <c r="F28" s="137"/>
      <c r="G28" s="137"/>
      <c r="H28" s="125"/>
      <c r="I28" s="87"/>
      <c r="J28" s="343" t="s">
        <v>148</v>
      </c>
      <c r="K28" s="85"/>
      <c r="L28" s="56"/>
      <c r="M28" s="167"/>
      <c r="N28" s="184"/>
      <c r="O28" s="88"/>
      <c r="P28" s="125"/>
      <c r="Q28" s="80"/>
      <c r="R28" s="232" t="s">
        <v>105</v>
      </c>
      <c r="S28" s="17" t="s">
        <v>476</v>
      </c>
      <c r="T28" s="88">
        <v>5</v>
      </c>
      <c r="U28" s="59"/>
      <c r="V28" s="137"/>
      <c r="W28" s="88">
        <f>T28/100</f>
        <v>0.05</v>
      </c>
      <c r="X28" s="125">
        <f>(T28*$D$2)/1000</f>
        <v>1.18</v>
      </c>
      <c r="Y28" s="70"/>
      <c r="Z28" s="232" t="s">
        <v>287</v>
      </c>
      <c r="AA28" s="17"/>
      <c r="AB28" s="88"/>
      <c r="AC28" s="59"/>
      <c r="AD28" s="137"/>
      <c r="AE28" s="137"/>
      <c r="AF28" s="125"/>
      <c r="AG28" s="87"/>
      <c r="AH28" s="74" t="s">
        <v>231</v>
      </c>
      <c r="AI28" s="17"/>
      <c r="AJ28" s="89"/>
      <c r="AK28" s="75"/>
      <c r="AL28" s="75"/>
      <c r="AM28" s="75"/>
      <c r="AN28" s="106"/>
      <c r="AO28" s="70"/>
    </row>
    <row r="29" spans="1:49" s="12" customFormat="1" ht="14.1" customHeight="1">
      <c r="A29" s="442"/>
      <c r="B29" s="232" t="s">
        <v>111</v>
      </c>
      <c r="C29" s="17"/>
      <c r="D29" s="88"/>
      <c r="E29" s="248"/>
      <c r="F29" s="248"/>
      <c r="G29" s="75"/>
      <c r="H29" s="81"/>
      <c r="I29" s="128"/>
      <c r="J29" s="232" t="s">
        <v>111</v>
      </c>
      <c r="K29" s="101"/>
      <c r="L29" s="88"/>
      <c r="M29" s="89"/>
      <c r="N29" s="89"/>
      <c r="O29" s="88"/>
      <c r="P29" s="125"/>
      <c r="Q29" s="80"/>
      <c r="R29" s="232" t="s">
        <v>111</v>
      </c>
      <c r="S29" s="17" t="s">
        <v>534</v>
      </c>
      <c r="T29" s="88">
        <v>15</v>
      </c>
      <c r="U29" s="248"/>
      <c r="V29" s="248"/>
      <c r="W29" s="88">
        <f>T29/100</f>
        <v>0.15</v>
      </c>
      <c r="X29" s="81">
        <f>(T29*$D$2)/1000</f>
        <v>3.54</v>
      </c>
      <c r="Y29" s="143"/>
      <c r="Z29" s="232" t="s">
        <v>111</v>
      </c>
      <c r="AA29" s="17"/>
      <c r="AB29" s="88"/>
      <c r="AC29" s="248"/>
      <c r="AD29" s="248"/>
      <c r="AE29" s="75"/>
      <c r="AF29" s="81"/>
      <c r="AG29" s="128"/>
      <c r="AH29" s="74" t="s">
        <v>0</v>
      </c>
      <c r="AI29" s="17"/>
      <c r="AJ29" s="89"/>
      <c r="AK29" s="72"/>
      <c r="AL29" s="72"/>
      <c r="AM29" s="73"/>
      <c r="AN29" s="106"/>
      <c r="AO29" s="110"/>
    </row>
    <row r="30" spans="1:49" s="12" customFormat="1" ht="14.1" customHeight="1">
      <c r="A30" s="442"/>
      <c r="B30" s="239"/>
      <c r="C30" s="17"/>
      <c r="D30" s="89"/>
      <c r="E30" s="72"/>
      <c r="F30" s="72"/>
      <c r="G30" s="88"/>
      <c r="H30" s="106"/>
      <c r="I30" s="70"/>
      <c r="J30" s="74"/>
      <c r="K30" s="85"/>
      <c r="L30" s="56"/>
      <c r="M30" s="167"/>
      <c r="N30" s="184"/>
      <c r="O30" s="88"/>
      <c r="P30" s="125"/>
      <c r="Q30" s="80"/>
      <c r="R30" s="103"/>
      <c r="S30" s="61"/>
      <c r="T30" s="62"/>
      <c r="U30" s="64"/>
      <c r="V30" s="64"/>
      <c r="W30" s="64"/>
      <c r="X30" s="65"/>
      <c r="Y30" s="111"/>
      <c r="Z30" s="239"/>
      <c r="AA30" s="17"/>
      <c r="AB30" s="89"/>
      <c r="AC30" s="72"/>
      <c r="AD30" s="72"/>
      <c r="AE30" s="88"/>
      <c r="AF30" s="106"/>
      <c r="AG30" s="70"/>
      <c r="AH30" s="239"/>
      <c r="AI30" s="17"/>
      <c r="AJ30" s="89"/>
      <c r="AK30" s="72"/>
      <c r="AL30" s="72"/>
      <c r="AM30" s="88"/>
      <c r="AN30" s="106"/>
      <c r="AO30" s="70"/>
    </row>
    <row r="31" spans="1:49" s="12" customFormat="1" ht="14.1" customHeight="1">
      <c r="A31" s="442"/>
      <c r="B31" s="239"/>
      <c r="C31" s="17"/>
      <c r="D31" s="89"/>
      <c r="E31" s="72"/>
      <c r="F31" s="72"/>
      <c r="G31" s="88"/>
      <c r="H31" s="216"/>
      <c r="I31" s="143"/>
      <c r="J31" s="74"/>
      <c r="K31" s="101"/>
      <c r="L31" s="88"/>
      <c r="M31" s="89"/>
      <c r="N31" s="89"/>
      <c r="O31" s="88"/>
      <c r="P31" s="125"/>
      <c r="Q31" s="80"/>
      <c r="R31" s="103"/>
      <c r="S31" s="61"/>
      <c r="T31" s="62"/>
      <c r="U31" s="274"/>
      <c r="V31" s="274"/>
      <c r="W31" s="64"/>
      <c r="X31" s="235"/>
      <c r="Y31" s="128"/>
      <c r="Z31" s="103"/>
      <c r="AA31" s="61"/>
      <c r="AB31" s="62"/>
      <c r="AC31" s="274"/>
      <c r="AD31" s="274"/>
      <c r="AE31" s="64"/>
      <c r="AF31" s="235"/>
      <c r="AG31" s="128"/>
      <c r="AH31" s="74"/>
      <c r="AI31" s="101"/>
      <c r="AJ31" s="88"/>
      <c r="AK31" s="89"/>
      <c r="AL31" s="89"/>
      <c r="AM31" s="88"/>
      <c r="AN31" s="125"/>
      <c r="AO31" s="80"/>
    </row>
    <row r="32" spans="1:49" s="12" customFormat="1" ht="14.1" customHeight="1">
      <c r="A32" s="443"/>
      <c r="B32" s="219" t="s">
        <v>66</v>
      </c>
      <c r="C32" s="61"/>
      <c r="D32" s="62"/>
      <c r="E32" s="24"/>
      <c r="F32" s="24"/>
      <c r="G32" s="24"/>
      <c r="H32" s="151"/>
      <c r="I32" s="152"/>
      <c r="J32" s="389" t="s">
        <v>66</v>
      </c>
      <c r="K32" s="408"/>
      <c r="L32" s="359"/>
      <c r="M32" s="124"/>
      <c r="N32" s="124"/>
      <c r="O32" s="88"/>
      <c r="P32" s="125"/>
      <c r="Q32" s="152"/>
      <c r="R32" s="219" t="s">
        <v>66</v>
      </c>
      <c r="S32" s="61"/>
      <c r="T32" s="62"/>
      <c r="U32" s="122"/>
      <c r="V32" s="123"/>
      <c r="W32" s="75"/>
      <c r="X32" s="151"/>
      <c r="Y32" s="152"/>
      <c r="Z32" s="219" t="s">
        <v>140</v>
      </c>
      <c r="AA32" s="61" t="s">
        <v>331</v>
      </c>
      <c r="AB32" s="62">
        <v>1</v>
      </c>
      <c r="AC32" s="24"/>
      <c r="AD32" s="24"/>
      <c r="AE32" s="24"/>
      <c r="AF32" s="31"/>
      <c r="AG32" s="152"/>
      <c r="AH32" s="219" t="s">
        <v>66</v>
      </c>
      <c r="AI32" s="408" t="s">
        <v>559</v>
      </c>
      <c r="AJ32" s="359">
        <v>1</v>
      </c>
      <c r="AK32" s="124"/>
      <c r="AL32" s="124"/>
      <c r="AM32" s="88"/>
      <c r="AN32" s="125"/>
      <c r="AO32" s="152"/>
    </row>
    <row r="33" spans="1:41" s="12" customFormat="1" ht="14.1" customHeight="1">
      <c r="A33" s="463"/>
      <c r="B33" s="448" t="s">
        <v>128</v>
      </c>
      <c r="C33" s="212" t="s">
        <v>57</v>
      </c>
      <c r="D33" s="151"/>
      <c r="E33" s="213"/>
      <c r="F33" s="213"/>
      <c r="G33" s="213"/>
      <c r="H33" s="418" t="s">
        <v>563</v>
      </c>
      <c r="I33" s="418" t="s">
        <v>564</v>
      </c>
      <c r="J33" s="448" t="s">
        <v>128</v>
      </c>
      <c r="K33" s="212" t="s">
        <v>53</v>
      </c>
      <c r="L33" s="152"/>
      <c r="M33" s="213"/>
      <c r="N33" s="213"/>
      <c r="O33" s="213"/>
      <c r="P33" s="418" t="s">
        <v>563</v>
      </c>
      <c r="Q33" s="418" t="s">
        <v>564</v>
      </c>
      <c r="R33" s="448" t="s">
        <v>128</v>
      </c>
      <c r="S33" s="212" t="s">
        <v>53</v>
      </c>
      <c r="T33" s="151"/>
      <c r="U33" s="213"/>
      <c r="V33" s="213"/>
      <c r="W33" s="213"/>
      <c r="X33" s="418" t="s">
        <v>563</v>
      </c>
      <c r="Y33" s="418" t="s">
        <v>564</v>
      </c>
      <c r="Z33" s="448" t="s">
        <v>128</v>
      </c>
      <c r="AA33" s="212" t="s">
        <v>53</v>
      </c>
      <c r="AB33" s="151"/>
      <c r="AC33" s="213"/>
      <c r="AD33" s="213"/>
      <c r="AE33" s="213"/>
      <c r="AF33" s="418" t="s">
        <v>563</v>
      </c>
      <c r="AG33" s="418" t="s">
        <v>564</v>
      </c>
      <c r="AH33" s="448" t="s">
        <v>128</v>
      </c>
      <c r="AI33" s="212" t="s">
        <v>53</v>
      </c>
      <c r="AJ33" s="151"/>
      <c r="AK33" s="213"/>
      <c r="AL33" s="213"/>
      <c r="AM33" s="213"/>
      <c r="AN33" s="418" t="s">
        <v>563</v>
      </c>
      <c r="AO33" s="418" t="s">
        <v>564</v>
      </c>
    </row>
    <row r="34" spans="1:41" s="12" customFormat="1" ht="14.1" customHeight="1">
      <c r="A34" s="463"/>
      <c r="B34" s="448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5.3137254901960791</v>
      </c>
      <c r="J34" s="448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</v>
      </c>
      <c r="R34" s="448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5.3496732026143787</v>
      </c>
      <c r="Z34" s="448"/>
      <c r="AA34" s="41" t="s">
        <v>63</v>
      </c>
      <c r="AB34" s="47"/>
      <c r="AC34" s="116"/>
      <c r="AD34" s="116"/>
      <c r="AE34" s="116"/>
      <c r="AF34" s="47">
        <v>4.5</v>
      </c>
      <c r="AG34" s="48">
        <f>SUM(AC5:AC32)</f>
        <v>5.1890756302521002</v>
      </c>
      <c r="AH34" s="448"/>
      <c r="AI34" s="41" t="s">
        <v>63</v>
      </c>
      <c r="AJ34" s="47"/>
      <c r="AK34" s="116"/>
      <c r="AL34" s="116"/>
      <c r="AM34" s="116"/>
      <c r="AN34" s="47">
        <v>4.5</v>
      </c>
      <c r="AO34" s="48">
        <f>SUM(AK5:AK32)</f>
        <v>5.0999999999999996</v>
      </c>
    </row>
    <row r="35" spans="1:41" s="15" customFormat="1" ht="14.1" customHeight="1">
      <c r="A35" s="463"/>
      <c r="B35" s="448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3.0506493506493504</v>
      </c>
      <c r="J35" s="448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2.5714285714285712</v>
      </c>
      <c r="R35" s="448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2.8571428571428568</v>
      </c>
      <c r="Z35" s="448"/>
      <c r="AA35" s="42" t="s">
        <v>64</v>
      </c>
      <c r="AB35" s="48"/>
      <c r="AC35" s="116"/>
      <c r="AD35" s="116"/>
      <c r="AE35" s="116"/>
      <c r="AF35" s="48">
        <v>2</v>
      </c>
      <c r="AG35" s="48">
        <f>SUM(AD6:AD32)</f>
        <v>2.5142857142857142</v>
      </c>
      <c r="AH35" s="448"/>
      <c r="AI35" s="42" t="s">
        <v>64</v>
      </c>
      <c r="AJ35" s="48"/>
      <c r="AK35" s="116"/>
      <c r="AL35" s="116"/>
      <c r="AM35" s="116"/>
      <c r="AN35" s="48">
        <v>2</v>
      </c>
      <c r="AO35" s="48">
        <f>SUM(AL6:AL32)</f>
        <v>2.8779220779220775</v>
      </c>
    </row>
    <row r="36" spans="1:41" s="15" customFormat="1" ht="14.1" customHeight="1">
      <c r="A36" s="463"/>
      <c r="B36" s="448"/>
      <c r="C36" s="43" t="s">
        <v>58</v>
      </c>
      <c r="D36" s="97"/>
      <c r="E36" s="95"/>
      <c r="F36" s="95"/>
      <c r="G36" s="95"/>
      <c r="H36" s="48">
        <f>I36</f>
        <v>1.45</v>
      </c>
      <c r="I36" s="48">
        <f>SUM(G8:G32)</f>
        <v>1.45</v>
      </c>
      <c r="J36" s="448"/>
      <c r="K36" s="43" t="s">
        <v>54</v>
      </c>
      <c r="L36" s="49"/>
      <c r="M36" s="47"/>
      <c r="N36" s="47"/>
      <c r="O36" s="47"/>
      <c r="P36" s="48">
        <f>Q36</f>
        <v>2.02</v>
      </c>
      <c r="Q36" s="48">
        <f>SUM(O8:O32)</f>
        <v>2.02</v>
      </c>
      <c r="R36" s="448"/>
      <c r="S36" s="43" t="s">
        <v>54</v>
      </c>
      <c r="T36" s="49"/>
      <c r="U36" s="47"/>
      <c r="V36" s="47"/>
      <c r="W36" s="47"/>
      <c r="X36" s="48">
        <f>Y36</f>
        <v>0.95000000000000007</v>
      </c>
      <c r="Y36" s="48">
        <f>SUM(W8:W32)</f>
        <v>0.95000000000000007</v>
      </c>
      <c r="Z36" s="448"/>
      <c r="AA36" s="43" t="s">
        <v>54</v>
      </c>
      <c r="AB36" s="49"/>
      <c r="AC36" s="47"/>
      <c r="AD36" s="47"/>
      <c r="AE36" s="47"/>
      <c r="AF36" s="48">
        <f>AG36</f>
        <v>1.55</v>
      </c>
      <c r="AG36" s="48">
        <f>SUM(AE8:AE32)</f>
        <v>1.55</v>
      </c>
      <c r="AH36" s="448"/>
      <c r="AI36" s="43" t="s">
        <v>54</v>
      </c>
      <c r="AJ36" s="49"/>
      <c r="AK36" s="47"/>
      <c r="AL36" s="47"/>
      <c r="AM36" s="47"/>
      <c r="AN36" s="48">
        <f>AO36</f>
        <v>1.6600000000000001</v>
      </c>
      <c r="AO36" s="48">
        <f>SUM(AM8:AM32)</f>
        <v>1.6600000000000001</v>
      </c>
    </row>
    <row r="37" spans="1:41" s="12" customFormat="1" ht="14.1" customHeight="1">
      <c r="A37" s="463"/>
      <c r="B37" s="448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48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48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48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48"/>
      <c r="AI37" s="43" t="s">
        <v>55</v>
      </c>
      <c r="AJ37" s="49"/>
      <c r="AK37" s="48"/>
      <c r="AL37" s="48"/>
      <c r="AM37" s="48"/>
      <c r="AN37" s="48">
        <f>AO37</f>
        <v>1</v>
      </c>
      <c r="AO37" s="48">
        <f>AJ32</f>
        <v>1</v>
      </c>
    </row>
    <row r="38" spans="1:41" s="12" customFormat="1" ht="14.1" customHeight="1">
      <c r="A38" s="463"/>
      <c r="B38" s="448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48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48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48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48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3"/>
      <c r="B39" s="448"/>
      <c r="C39" s="226" t="s">
        <v>110</v>
      </c>
      <c r="D39" s="221"/>
      <c r="E39" s="221"/>
      <c r="F39" s="221"/>
      <c r="G39" s="221"/>
      <c r="H39" s="48">
        <v>2.5</v>
      </c>
      <c r="I39" s="48">
        <v>2.5</v>
      </c>
      <c r="J39" s="448"/>
      <c r="K39" s="226" t="s">
        <v>110</v>
      </c>
      <c r="L39" s="222"/>
      <c r="M39" s="222"/>
      <c r="N39" s="222"/>
      <c r="O39" s="222"/>
      <c r="P39" s="48">
        <v>2.5</v>
      </c>
      <c r="Q39" s="48">
        <v>2.5</v>
      </c>
      <c r="R39" s="448"/>
      <c r="S39" s="226" t="s">
        <v>110</v>
      </c>
      <c r="T39" s="222"/>
      <c r="U39" s="222"/>
      <c r="V39" s="222"/>
      <c r="W39" s="222"/>
      <c r="X39" s="48">
        <v>2.5</v>
      </c>
      <c r="Y39" s="48">
        <v>2.5</v>
      </c>
      <c r="Z39" s="448"/>
      <c r="AA39" s="226" t="s">
        <v>110</v>
      </c>
      <c r="AB39" s="222"/>
      <c r="AC39" s="222"/>
      <c r="AD39" s="222"/>
      <c r="AE39" s="222"/>
      <c r="AF39" s="48">
        <v>2.5</v>
      </c>
      <c r="AG39" s="48">
        <v>2.5</v>
      </c>
      <c r="AH39" s="448"/>
      <c r="AI39" s="226" t="s">
        <v>110</v>
      </c>
      <c r="AJ39" s="222"/>
      <c r="AK39" s="222"/>
      <c r="AL39" s="222"/>
      <c r="AM39" s="222"/>
      <c r="AN39" s="48">
        <v>2.5</v>
      </c>
      <c r="AO39" s="48">
        <v>2.5</v>
      </c>
    </row>
    <row r="40" spans="1:41" s="12" customFormat="1" ht="14.25" customHeight="1">
      <c r="A40" s="464"/>
      <c r="B40" s="449"/>
      <c r="C40" s="220" t="s">
        <v>127</v>
      </c>
      <c r="D40" s="221"/>
      <c r="E40" s="221"/>
      <c r="F40" s="221"/>
      <c r="G40" s="221"/>
      <c r="H40" s="50">
        <f>(H34*70)+(H35*75)+(H36*25)+(H37*60)+(H38*150)+(H39*45)</f>
        <v>613.75</v>
      </c>
      <c r="I40" s="50">
        <f>(I34*70)+(I35*75)+(I36*25)+(I37*60)+(I38*150)+(I39*45)</f>
        <v>749.50948561242683</v>
      </c>
      <c r="J40" s="449"/>
      <c r="K40" s="220" t="s">
        <v>127</v>
      </c>
      <c r="L40" s="222"/>
      <c r="M40" s="222"/>
      <c r="N40" s="222"/>
      <c r="O40" s="222"/>
      <c r="P40" s="50">
        <f>(P34*70)+(P35*75)+(P36*25)+(P37*60)+(P38*150)+(P39*45)</f>
        <v>628</v>
      </c>
      <c r="Q40" s="50">
        <f>(Q34*70)+(Q35*75)+(Q36*25)+(Q37*60)+(Q38*150)+(Q39*45)</f>
        <v>705.85714285714289</v>
      </c>
      <c r="R40" s="449"/>
      <c r="S40" s="220" t="s">
        <v>127</v>
      </c>
      <c r="T40" s="222"/>
      <c r="U40" s="222"/>
      <c r="V40" s="222"/>
      <c r="W40" s="222"/>
      <c r="X40" s="50">
        <f>(X34*70)+(X35*75)+(X36*25)+(X37*60)+(X38*150)+(X39*45)</f>
        <v>601.25</v>
      </c>
      <c r="Y40" s="50">
        <f>(Y34*70)+(Y35*75)+(Y36*25)+(Y37*60)+(Y38*150)+(Y39*45)</f>
        <v>725.01283846872082</v>
      </c>
      <c r="Z40" s="449"/>
      <c r="AA40" s="220" t="s">
        <v>127</v>
      </c>
      <c r="AB40" s="222"/>
      <c r="AC40" s="222"/>
      <c r="AD40" s="222"/>
      <c r="AE40" s="222"/>
      <c r="AF40" s="50">
        <f>(AF34*70)+(AF35*75)+(AF36*25)+(AF37*60)+(AF38*150)+(AF39*45)</f>
        <v>676.25</v>
      </c>
      <c r="AG40" s="50">
        <f>(AG34*70)+(AG35*75)+(AG36*25)+(AG37*60)+(AG38*150)+(AG39*45)</f>
        <v>763.05672268907551</v>
      </c>
      <c r="AH40" s="449"/>
      <c r="AI40" s="220" t="s">
        <v>127</v>
      </c>
      <c r="AJ40" s="222"/>
      <c r="AK40" s="222"/>
      <c r="AL40" s="222"/>
      <c r="AM40" s="222"/>
      <c r="AN40" s="50">
        <f>(AN34*70)+(AN35*75)+(AN36*25)+(AN37*60)+(AN38*150)+(AN39*45)</f>
        <v>679</v>
      </c>
      <c r="AO40" s="50">
        <f>(AO34*70)+(AO35*75)+(AO36*25)+(AO37*60)+(AO38*150)+(AO39*45)</f>
        <v>786.84415584415581</v>
      </c>
    </row>
    <row r="41" spans="1:41" ht="19.5" customHeight="1">
      <c r="C41" s="276" t="s">
        <v>50</v>
      </c>
      <c r="D41" s="277"/>
      <c r="E41" s="277"/>
      <c r="F41" s="278"/>
      <c r="G41" s="278"/>
      <c r="H41" s="279"/>
      <c r="I41" s="277"/>
      <c r="J41" s="277"/>
      <c r="K41" s="276" t="s">
        <v>56</v>
      </c>
      <c r="L41" s="277"/>
      <c r="M41" s="277"/>
      <c r="N41" s="277"/>
      <c r="O41" s="277"/>
      <c r="P41" s="279"/>
      <c r="Q41" s="277"/>
      <c r="R41" s="277"/>
      <c r="S41" s="277" t="s">
        <v>51</v>
      </c>
      <c r="T41" s="277"/>
      <c r="U41" s="277"/>
      <c r="V41" s="277"/>
      <c r="W41" s="277"/>
      <c r="X41" s="279"/>
    </row>
    <row r="42" spans="1:41" ht="18.75" customHeight="1">
      <c r="C42" s="429" t="s">
        <v>96</v>
      </c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29"/>
      <c r="O42" s="429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H33:AH40"/>
    <mergeCell ref="A21:A24"/>
    <mergeCell ref="D1:J1"/>
    <mergeCell ref="K3:L3"/>
    <mergeCell ref="S3:T3"/>
    <mergeCell ref="A3:A4"/>
    <mergeCell ref="C3:D3"/>
    <mergeCell ref="AA3:AB3"/>
    <mergeCell ref="D2:E2"/>
    <mergeCell ref="Z33:Z40"/>
    <mergeCell ref="R33:R40"/>
    <mergeCell ref="I2:AM2"/>
    <mergeCell ref="AI3:AJ3"/>
    <mergeCell ref="AI22:AI24"/>
    <mergeCell ref="A5:A7"/>
    <mergeCell ref="A8:A14"/>
    <mergeCell ref="A15:A20"/>
    <mergeCell ref="S22:S24"/>
    <mergeCell ref="AA22:AA24"/>
    <mergeCell ref="C22:C24"/>
    <mergeCell ref="C42:O42"/>
    <mergeCell ref="K22:K24"/>
    <mergeCell ref="A25:A32"/>
    <mergeCell ref="A33:A40"/>
    <mergeCell ref="B33:B40"/>
    <mergeCell ref="J33:J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3.75" hidden="1" customWidth="1"/>
    <col min="6" max="6" width="10.875" hidden="1" customWidth="1"/>
    <col min="7" max="7" width="4.625" hidden="1" customWidth="1"/>
    <col min="8" max="8" width="3.625" style="35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10.875" hidden="1" customWidth="1"/>
    <col min="22" max="22" width="11.2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29" width="2.375" style="4" hidden="1" customWidth="1"/>
    <col min="30" max="30" width="10.875" style="4" hidden="1" customWidth="1"/>
    <col min="31" max="31" width="4.625" style="4" hidden="1" customWidth="1"/>
    <col min="32" max="32" width="3.625" style="35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7" width="4.625" hidden="1" customWidth="1"/>
    <col min="38" max="38" width="10.875" hidden="1" customWidth="1"/>
    <col min="39" max="39" width="4.625" style="4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44"/>
      <c r="C1" s="44"/>
      <c r="D1" s="430" t="s">
        <v>17</v>
      </c>
      <c r="E1" s="430"/>
      <c r="F1" s="430"/>
      <c r="G1" s="430"/>
      <c r="H1" s="430"/>
      <c r="I1" s="430"/>
      <c r="J1" s="430"/>
      <c r="K1" s="4" t="s">
        <v>565</v>
      </c>
      <c r="L1" t="s">
        <v>361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16</v>
      </c>
      <c r="B2" s="45" t="s">
        <v>45</v>
      </c>
      <c r="C2" s="309" t="s">
        <v>46</v>
      </c>
      <c r="D2" s="433">
        <v>236</v>
      </c>
      <c r="E2" s="433"/>
      <c r="F2" s="34"/>
      <c r="G2" s="34"/>
      <c r="H2" s="34"/>
      <c r="I2" s="437" t="s">
        <v>356</v>
      </c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294"/>
      <c r="AO2" s="294"/>
    </row>
    <row r="3" spans="1:41" s="12" customFormat="1" ht="14.1" customHeight="1">
      <c r="A3" s="431" t="s">
        <v>19</v>
      </c>
      <c r="B3" s="13"/>
      <c r="C3" s="447">
        <v>45768</v>
      </c>
      <c r="D3" s="447"/>
      <c r="E3" s="16"/>
      <c r="F3" s="16"/>
      <c r="G3" s="16"/>
      <c r="H3" s="32"/>
      <c r="I3" s="13" t="s">
        <v>20</v>
      </c>
      <c r="J3" s="13"/>
      <c r="K3" s="447">
        <f>C3+1</f>
        <v>45769</v>
      </c>
      <c r="L3" s="447"/>
      <c r="M3" s="16"/>
      <c r="N3" s="16"/>
      <c r="O3" s="16"/>
      <c r="P3" s="32"/>
      <c r="Q3" s="13" t="s">
        <v>21</v>
      </c>
      <c r="R3" s="115"/>
      <c r="S3" s="447">
        <f>C3+2</f>
        <v>45770</v>
      </c>
      <c r="T3" s="447"/>
      <c r="U3" s="16"/>
      <c r="V3" s="16"/>
      <c r="W3" s="16"/>
      <c r="X3" s="32"/>
      <c r="Y3" s="13" t="s">
        <v>22</v>
      </c>
      <c r="Z3" s="115"/>
      <c r="AA3" s="447">
        <f>C3+3</f>
        <v>45771</v>
      </c>
      <c r="AB3" s="447"/>
      <c r="AC3" s="16"/>
      <c r="AD3" s="16"/>
      <c r="AE3" s="16"/>
      <c r="AF3" s="32"/>
      <c r="AG3" s="13" t="s">
        <v>23</v>
      </c>
      <c r="AH3" s="115"/>
      <c r="AI3" s="447">
        <f>C3+4</f>
        <v>45772</v>
      </c>
      <c r="AJ3" s="447"/>
      <c r="AK3" s="16"/>
      <c r="AL3" s="16"/>
      <c r="AM3" s="16"/>
      <c r="AN3" s="32"/>
      <c r="AO3" s="13" t="s">
        <v>24</v>
      </c>
    </row>
    <row r="4" spans="1:41" s="12" customFormat="1" ht="14.1" customHeight="1">
      <c r="A4" s="431"/>
      <c r="B4" s="13" t="s">
        <v>47</v>
      </c>
      <c r="C4" s="13" t="s">
        <v>48</v>
      </c>
      <c r="D4" s="13" t="s">
        <v>25</v>
      </c>
      <c r="E4" s="13" t="s">
        <v>30</v>
      </c>
      <c r="F4" s="13" t="s">
        <v>32</v>
      </c>
      <c r="G4" s="13" t="s">
        <v>35</v>
      </c>
      <c r="H4" s="32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32</v>
      </c>
      <c r="O4" s="13" t="s">
        <v>35</v>
      </c>
      <c r="P4" s="32" t="s">
        <v>29</v>
      </c>
      <c r="Q4" s="19" t="s">
        <v>52</v>
      </c>
      <c r="R4" s="115" t="s">
        <v>11</v>
      </c>
      <c r="S4" s="13" t="s">
        <v>12</v>
      </c>
      <c r="T4" s="13" t="s">
        <v>25</v>
      </c>
      <c r="U4" s="13" t="s">
        <v>30</v>
      </c>
      <c r="V4" s="13" t="s">
        <v>32</v>
      </c>
      <c r="W4" s="13" t="s">
        <v>35</v>
      </c>
      <c r="X4" s="32" t="s">
        <v>29</v>
      </c>
      <c r="Y4" s="19" t="s">
        <v>52</v>
      </c>
      <c r="Z4" s="115" t="s">
        <v>11</v>
      </c>
      <c r="AA4" s="13" t="s">
        <v>12</v>
      </c>
      <c r="AB4" s="13" t="s">
        <v>25</v>
      </c>
      <c r="AC4" s="13" t="s">
        <v>30</v>
      </c>
      <c r="AD4" s="13" t="s">
        <v>32</v>
      </c>
      <c r="AE4" s="13" t="s">
        <v>35</v>
      </c>
      <c r="AF4" s="32" t="s">
        <v>29</v>
      </c>
      <c r="AG4" s="19" t="s">
        <v>52</v>
      </c>
      <c r="AH4" s="115" t="s">
        <v>11</v>
      </c>
      <c r="AI4" s="13" t="s">
        <v>12</v>
      </c>
      <c r="AJ4" s="13" t="s">
        <v>25</v>
      </c>
      <c r="AK4" s="13" t="s">
        <v>30</v>
      </c>
      <c r="AL4" s="13" t="s">
        <v>32</v>
      </c>
      <c r="AM4" s="13" t="s">
        <v>35</v>
      </c>
      <c r="AN4" s="32" t="s">
        <v>29</v>
      </c>
      <c r="AO4" s="19" t="s">
        <v>52</v>
      </c>
    </row>
    <row r="5" spans="1:41" s="12" customFormat="1" ht="14.1" customHeight="1">
      <c r="A5" s="432" t="s">
        <v>26</v>
      </c>
      <c r="B5" s="77" t="s">
        <v>553</v>
      </c>
      <c r="C5" s="113" t="s">
        <v>89</v>
      </c>
      <c r="D5" s="114">
        <v>90</v>
      </c>
      <c r="E5" s="72">
        <f>D5/20</f>
        <v>4.5</v>
      </c>
      <c r="F5" s="13"/>
      <c r="G5" s="13"/>
      <c r="H5" s="106">
        <f>(D5*$D$2)/1000</f>
        <v>21.24</v>
      </c>
      <c r="I5" s="305"/>
      <c r="J5" s="77" t="s">
        <v>325</v>
      </c>
      <c r="K5" s="113" t="s">
        <v>324</v>
      </c>
      <c r="L5" s="114">
        <v>70</v>
      </c>
      <c r="M5" s="72">
        <f>L5/20</f>
        <v>3.5</v>
      </c>
      <c r="N5" s="13"/>
      <c r="O5" s="13"/>
      <c r="P5" s="106">
        <f>(L5*$D$2)/1000</f>
        <v>16.52</v>
      </c>
      <c r="Q5" s="70"/>
      <c r="R5" s="77" t="s">
        <v>91</v>
      </c>
      <c r="S5" s="113" t="s">
        <v>89</v>
      </c>
      <c r="T5" s="114">
        <v>90</v>
      </c>
      <c r="U5" s="72">
        <f>T5/20</f>
        <v>4.5</v>
      </c>
      <c r="V5" s="13"/>
      <c r="W5" s="13"/>
      <c r="X5" s="106">
        <f>(T5*$D$2)/1000</f>
        <v>21.24</v>
      </c>
      <c r="Y5" s="70"/>
      <c r="Z5" s="77" t="s">
        <v>325</v>
      </c>
      <c r="AA5" s="113" t="s">
        <v>324</v>
      </c>
      <c r="AB5" s="114">
        <v>80</v>
      </c>
      <c r="AC5" s="72">
        <f>AB5/20</f>
        <v>4</v>
      </c>
      <c r="AD5" s="13"/>
      <c r="AE5" s="13"/>
      <c r="AF5" s="106">
        <f>(AB5*$D$2)/1000</f>
        <v>18.88</v>
      </c>
      <c r="AG5" s="70"/>
      <c r="AH5" s="77" t="s">
        <v>555</v>
      </c>
      <c r="AI5" s="113" t="s">
        <v>89</v>
      </c>
      <c r="AJ5" s="114">
        <v>60</v>
      </c>
      <c r="AK5" s="72">
        <f>AJ5/20</f>
        <v>3</v>
      </c>
      <c r="AL5" s="13"/>
      <c r="AM5" s="13"/>
      <c r="AN5" s="106">
        <f>(AJ5*$D$2)/1000</f>
        <v>14.16</v>
      </c>
      <c r="AO5" s="70"/>
    </row>
    <row r="6" spans="1:41" s="12" customFormat="1" ht="14.1" customHeight="1">
      <c r="A6" s="432"/>
      <c r="B6" s="71" t="s">
        <v>72</v>
      </c>
      <c r="C6" s="78" t="s">
        <v>554</v>
      </c>
      <c r="D6" s="79">
        <v>10</v>
      </c>
      <c r="E6" s="72">
        <f>D6/20</f>
        <v>0.5</v>
      </c>
      <c r="F6" s="72"/>
      <c r="G6" s="13"/>
      <c r="H6" s="106">
        <f>(D6*$D$2)/1000</f>
        <v>2.36</v>
      </c>
      <c r="I6" s="121"/>
      <c r="J6" s="71" t="s">
        <v>326</v>
      </c>
      <c r="K6" s="78" t="s">
        <v>327</v>
      </c>
      <c r="L6" s="79">
        <v>20</v>
      </c>
      <c r="M6" s="72">
        <f>L6/20</f>
        <v>1</v>
      </c>
      <c r="N6" s="72"/>
      <c r="O6" s="13"/>
      <c r="P6" s="106">
        <f>(L6*$D$2)/1000</f>
        <v>4.72</v>
      </c>
      <c r="Q6" s="110"/>
      <c r="R6" s="71" t="s">
        <v>72</v>
      </c>
      <c r="S6" s="78"/>
      <c r="T6" s="79"/>
      <c r="U6" s="72"/>
      <c r="V6" s="72"/>
      <c r="W6" s="75"/>
      <c r="X6" s="110"/>
      <c r="Y6" s="70"/>
      <c r="Z6" s="71" t="s">
        <v>326</v>
      </c>
      <c r="AA6" s="78" t="s">
        <v>327</v>
      </c>
      <c r="AB6" s="79">
        <v>20</v>
      </c>
      <c r="AC6" s="72">
        <f>AB6/20</f>
        <v>1</v>
      </c>
      <c r="AD6" s="72"/>
      <c r="AE6" s="13"/>
      <c r="AF6" s="106">
        <f>(AB6*$D$2)/1000</f>
        <v>4.72</v>
      </c>
      <c r="AG6" s="110"/>
      <c r="AH6" s="71" t="s">
        <v>556</v>
      </c>
      <c r="AI6" s="78" t="s">
        <v>557</v>
      </c>
      <c r="AJ6" s="79">
        <v>20</v>
      </c>
      <c r="AK6" s="72">
        <f>AJ6/20</f>
        <v>1</v>
      </c>
      <c r="AL6" s="72"/>
      <c r="AM6" s="13"/>
      <c r="AN6" s="106">
        <f>(AJ6*$D$2)/1000</f>
        <v>4.72</v>
      </c>
      <c r="AO6" s="70"/>
    </row>
    <row r="7" spans="1:41" s="12" customFormat="1" ht="14.1" customHeight="1">
      <c r="A7" s="432"/>
      <c r="B7" s="18" t="s">
        <v>90</v>
      </c>
      <c r="C7" s="316"/>
      <c r="D7" s="30"/>
      <c r="E7" s="13"/>
      <c r="F7" s="13"/>
      <c r="G7" s="13"/>
      <c r="H7" s="70"/>
      <c r="I7" s="121"/>
      <c r="J7" s="18" t="s">
        <v>328</v>
      </c>
      <c r="K7" s="5"/>
      <c r="L7" s="13"/>
      <c r="M7" s="13"/>
      <c r="N7" s="13"/>
      <c r="O7" s="13"/>
      <c r="P7" s="32"/>
      <c r="Q7" s="110"/>
      <c r="R7" s="18" t="s">
        <v>90</v>
      </c>
      <c r="S7" s="5"/>
      <c r="T7" s="30"/>
      <c r="U7" s="13"/>
      <c r="V7" s="13"/>
      <c r="W7" s="13"/>
      <c r="X7" s="70"/>
      <c r="Y7" s="70"/>
      <c r="Z7" s="18" t="s">
        <v>328</v>
      </c>
      <c r="AA7" s="5"/>
      <c r="AB7" s="13"/>
      <c r="AC7" s="13"/>
      <c r="AD7" s="13"/>
      <c r="AE7" s="13"/>
      <c r="AF7" s="32"/>
      <c r="AG7" s="110"/>
      <c r="AH7" s="18" t="s">
        <v>90</v>
      </c>
      <c r="AI7" s="316"/>
      <c r="AJ7" s="30"/>
      <c r="AK7" s="13"/>
      <c r="AL7" s="13"/>
      <c r="AM7" s="13"/>
      <c r="AN7" s="70"/>
      <c r="AO7" s="70"/>
    </row>
    <row r="8" spans="1:41" s="12" customFormat="1" ht="14.1" customHeight="1">
      <c r="A8" s="432" t="s">
        <v>27</v>
      </c>
      <c r="B8" s="55" t="s">
        <v>164</v>
      </c>
      <c r="C8" s="85" t="s">
        <v>158</v>
      </c>
      <c r="D8" s="89">
        <v>35</v>
      </c>
      <c r="E8" s="176"/>
      <c r="F8" s="124">
        <f>D8/35</f>
        <v>1</v>
      </c>
      <c r="G8" s="177"/>
      <c r="H8" s="106">
        <f>(D8*$D$2)/1000</f>
        <v>8.26</v>
      </c>
      <c r="I8" s="90"/>
      <c r="J8" s="73" t="s">
        <v>149</v>
      </c>
      <c r="K8" s="85" t="s">
        <v>162</v>
      </c>
      <c r="L8" s="89">
        <v>90</v>
      </c>
      <c r="M8" s="178"/>
      <c r="N8" s="124">
        <f>L8*0.8/35</f>
        <v>2.0571428571428569</v>
      </c>
      <c r="O8" s="171"/>
      <c r="P8" s="106">
        <v>174.05</v>
      </c>
      <c r="Q8" s="90"/>
      <c r="R8" s="161" t="s">
        <v>271</v>
      </c>
      <c r="S8" s="205" t="s">
        <v>278</v>
      </c>
      <c r="T8" s="75">
        <v>35</v>
      </c>
      <c r="U8" s="140"/>
      <c r="V8" s="92">
        <f>T8/35</f>
        <v>1</v>
      </c>
      <c r="W8" s="88"/>
      <c r="X8" s="106">
        <f>(T8*$D$2)/1000</f>
        <v>8.26</v>
      </c>
      <c r="Y8" s="87"/>
      <c r="Z8" s="55" t="s">
        <v>498</v>
      </c>
      <c r="AA8" s="242" t="s">
        <v>303</v>
      </c>
      <c r="AB8" s="89">
        <v>100</v>
      </c>
      <c r="AC8" s="176"/>
      <c r="AD8" s="92">
        <f>AB8*0.7/35</f>
        <v>2</v>
      </c>
      <c r="AE8" s="177"/>
      <c r="AF8" s="106">
        <f>(AB8*$D$2)/1000</f>
        <v>23.6</v>
      </c>
      <c r="AG8" s="90"/>
      <c r="AH8" s="55" t="s">
        <v>501</v>
      </c>
      <c r="AI8" s="253" t="s">
        <v>502</v>
      </c>
      <c r="AJ8" s="204">
        <v>100</v>
      </c>
      <c r="AK8" s="108"/>
      <c r="AL8" s="89">
        <f>AJ8*0.8/35</f>
        <v>2.2857142857142856</v>
      </c>
      <c r="AM8" s="137"/>
      <c r="AN8" s="32">
        <f>(AJ8*$D$2)/1000</f>
        <v>23.6</v>
      </c>
      <c r="AO8" s="90"/>
    </row>
    <row r="9" spans="1:41" s="12" customFormat="1" ht="14.1" customHeight="1">
      <c r="A9" s="432"/>
      <c r="B9" s="93" t="s">
        <v>165</v>
      </c>
      <c r="C9" s="85" t="s">
        <v>166</v>
      </c>
      <c r="D9" s="89">
        <v>30</v>
      </c>
      <c r="E9" s="124"/>
      <c r="F9" s="124"/>
      <c r="G9" s="137">
        <f>D9/100</f>
        <v>0.3</v>
      </c>
      <c r="H9" s="106">
        <f>(D9*$D$2)/1000</f>
        <v>7.08</v>
      </c>
      <c r="I9" s="87"/>
      <c r="J9" s="74" t="s">
        <v>490</v>
      </c>
      <c r="K9" s="146" t="s">
        <v>163</v>
      </c>
      <c r="L9" s="164">
        <v>1</v>
      </c>
      <c r="M9" s="131"/>
      <c r="N9" s="131"/>
      <c r="O9" s="88"/>
      <c r="P9" s="106">
        <v>34.81</v>
      </c>
      <c r="Q9" s="87"/>
      <c r="R9" s="150" t="s">
        <v>272</v>
      </c>
      <c r="S9" s="287" t="s">
        <v>492</v>
      </c>
      <c r="T9" s="75">
        <v>10</v>
      </c>
      <c r="U9" s="124"/>
      <c r="V9" s="124"/>
      <c r="W9" s="88">
        <f>T9/100</f>
        <v>0.1</v>
      </c>
      <c r="X9" s="106">
        <f t="shared" ref="X9:X11" si="0">(T9*$D$2)/1000</f>
        <v>2.36</v>
      </c>
      <c r="Y9" s="87"/>
      <c r="Z9" s="93" t="s">
        <v>499</v>
      </c>
      <c r="AA9" s="280" t="s">
        <v>320</v>
      </c>
      <c r="AB9" s="88">
        <v>40</v>
      </c>
      <c r="AC9" s="167"/>
      <c r="AD9" s="89"/>
      <c r="AE9" s="88">
        <f>AB9/100</f>
        <v>0.4</v>
      </c>
      <c r="AF9" s="100">
        <f t="shared" ref="AF9:AF10" si="1">(AB9*$D$2)/1000</f>
        <v>9.44</v>
      </c>
      <c r="AG9" s="90"/>
      <c r="AH9" s="93" t="s">
        <v>462</v>
      </c>
      <c r="AI9" s="253" t="s">
        <v>503</v>
      </c>
      <c r="AJ9" s="88">
        <v>1</v>
      </c>
      <c r="AK9" s="108"/>
      <c r="AL9" s="124"/>
      <c r="AM9" s="88"/>
      <c r="AN9" s="32">
        <f>(AJ9*$D$2)/1000</f>
        <v>0.23599999999999999</v>
      </c>
      <c r="AO9" s="87"/>
    </row>
    <row r="10" spans="1:41" s="12" customFormat="1" ht="14.1" customHeight="1">
      <c r="A10" s="432"/>
      <c r="B10" s="93" t="s">
        <v>168</v>
      </c>
      <c r="C10" s="85" t="s">
        <v>167</v>
      </c>
      <c r="D10" s="89">
        <v>1</v>
      </c>
      <c r="E10" s="124"/>
      <c r="F10" s="124"/>
      <c r="G10" s="86"/>
      <c r="H10" s="106">
        <f>(D10*$D$2)/1000</f>
        <v>0.23599999999999999</v>
      </c>
      <c r="I10" s="87"/>
      <c r="J10" s="74" t="s">
        <v>113</v>
      </c>
      <c r="K10" s="146" t="s">
        <v>292</v>
      </c>
      <c r="L10" s="164">
        <v>15</v>
      </c>
      <c r="M10" s="131"/>
      <c r="N10" s="131"/>
      <c r="O10" s="88">
        <f>L10/100</f>
        <v>0.15</v>
      </c>
      <c r="P10" s="106">
        <v>34.81</v>
      </c>
      <c r="Q10" s="87"/>
      <c r="R10" s="93" t="s">
        <v>90</v>
      </c>
      <c r="S10" s="287" t="s">
        <v>548</v>
      </c>
      <c r="T10" s="75">
        <v>10</v>
      </c>
      <c r="U10" s="124"/>
      <c r="V10" s="124">
        <f>T10*0.7/35</f>
        <v>0.2</v>
      </c>
      <c r="W10" s="88"/>
      <c r="X10" s="106">
        <f t="shared" si="0"/>
        <v>2.36</v>
      </c>
      <c r="Y10" s="87"/>
      <c r="Z10" s="93" t="s">
        <v>301</v>
      </c>
      <c r="AA10" s="304" t="s">
        <v>500</v>
      </c>
      <c r="AB10" s="89">
        <v>5</v>
      </c>
      <c r="AC10" s="214"/>
      <c r="AD10" s="149"/>
      <c r="AE10" s="137"/>
      <c r="AF10" s="100">
        <f t="shared" si="1"/>
        <v>1.18</v>
      </c>
      <c r="AG10" s="87"/>
      <c r="AH10" s="93" t="s">
        <v>471</v>
      </c>
      <c r="AI10" s="253" t="s">
        <v>504</v>
      </c>
      <c r="AJ10" s="89">
        <v>20</v>
      </c>
      <c r="AK10" s="108"/>
      <c r="AL10" s="89"/>
      <c r="AM10" s="89">
        <f>AJ10/100</f>
        <v>0.2</v>
      </c>
      <c r="AN10" s="32">
        <f>(AJ10*$D$2)/1000</f>
        <v>4.72</v>
      </c>
      <c r="AO10" s="87"/>
    </row>
    <row r="11" spans="1:41" s="12" customFormat="1" ht="14.1" customHeight="1">
      <c r="A11" s="432"/>
      <c r="B11" s="93" t="s">
        <v>152</v>
      </c>
      <c r="C11" s="146" t="s">
        <v>169</v>
      </c>
      <c r="D11" s="89">
        <v>40</v>
      </c>
      <c r="E11" s="59"/>
      <c r="F11" s="124">
        <f>D11*0.5/35</f>
        <v>0.5714285714285714</v>
      </c>
      <c r="G11" s="86"/>
      <c r="H11" s="106">
        <f>(D11*$D$2)/1000</f>
        <v>9.44</v>
      </c>
      <c r="I11" s="87"/>
      <c r="J11" s="74" t="s">
        <v>491</v>
      </c>
      <c r="K11" s="146"/>
      <c r="L11" s="164"/>
      <c r="M11" s="137"/>
      <c r="N11" s="137"/>
      <c r="O11" s="88"/>
      <c r="P11" s="106"/>
      <c r="Q11" s="87"/>
      <c r="R11" s="93" t="s">
        <v>0</v>
      </c>
      <c r="S11" s="287" t="s">
        <v>297</v>
      </c>
      <c r="T11" s="75">
        <v>15</v>
      </c>
      <c r="U11" s="124"/>
      <c r="V11" s="131"/>
      <c r="W11" s="88">
        <f>T11/100</f>
        <v>0.15</v>
      </c>
      <c r="X11" s="106">
        <f t="shared" si="0"/>
        <v>3.54</v>
      </c>
      <c r="Y11" s="87"/>
      <c r="Z11" s="93" t="s">
        <v>302</v>
      </c>
      <c r="AA11" s="85"/>
      <c r="AB11" s="89"/>
      <c r="AC11" s="131"/>
      <c r="AD11" s="131"/>
      <c r="AE11" s="88"/>
      <c r="AF11" s="106"/>
      <c r="AG11" s="87"/>
      <c r="AH11" s="93" t="s">
        <v>236</v>
      </c>
      <c r="AI11" s="253" t="s">
        <v>550</v>
      </c>
      <c r="AJ11" s="89">
        <v>40</v>
      </c>
      <c r="AK11" s="108"/>
      <c r="AL11" s="124"/>
      <c r="AM11" s="89">
        <f>AJ11/100</f>
        <v>0.4</v>
      </c>
      <c r="AN11" s="32">
        <f>(AJ11*$D$2)/1000</f>
        <v>9.44</v>
      </c>
      <c r="AO11" s="87"/>
    </row>
    <row r="12" spans="1:41" s="12" customFormat="1" ht="14.1" customHeight="1">
      <c r="A12" s="432"/>
      <c r="B12" s="180" t="s">
        <v>159</v>
      </c>
      <c r="C12" s="85"/>
      <c r="D12" s="89"/>
      <c r="E12" s="92"/>
      <c r="F12" s="92"/>
      <c r="G12" s="181"/>
      <c r="H12" s="125"/>
      <c r="I12" s="87"/>
      <c r="J12" s="103" t="s">
        <v>294</v>
      </c>
      <c r="K12" s="146"/>
      <c r="L12" s="89"/>
      <c r="M12" s="72"/>
      <c r="N12" s="137"/>
      <c r="O12" s="88"/>
      <c r="P12" s="106"/>
      <c r="Q12" s="87"/>
      <c r="R12" s="93"/>
      <c r="S12" s="288" t="s">
        <v>549</v>
      </c>
      <c r="T12" s="88">
        <v>40</v>
      </c>
      <c r="U12" s="56"/>
      <c r="V12" s="89"/>
      <c r="W12" s="88">
        <f>T12/100</f>
        <v>0.4</v>
      </c>
      <c r="X12" s="106">
        <f t="shared" ref="X12:X15" si="2">(T12*$D$2)/1000</f>
        <v>9.44</v>
      </c>
      <c r="Y12" s="90"/>
      <c r="Z12" s="103" t="s">
        <v>66</v>
      </c>
      <c r="AA12" s="85"/>
      <c r="AB12" s="89"/>
      <c r="AC12" s="137"/>
      <c r="AD12" s="137"/>
      <c r="AE12" s="88"/>
      <c r="AF12" s="106"/>
      <c r="AG12" s="87"/>
      <c r="AH12" s="93" t="s">
        <v>139</v>
      </c>
      <c r="AI12" s="85"/>
      <c r="AJ12" s="89"/>
      <c r="AK12" s="108"/>
      <c r="AL12" s="89"/>
      <c r="AM12" s="137"/>
      <c r="AN12" s="84"/>
      <c r="AO12" s="87"/>
    </row>
    <row r="13" spans="1:41" s="12" customFormat="1" ht="14.1" customHeight="1">
      <c r="A13" s="432"/>
      <c r="B13" s="255"/>
      <c r="C13" s="85"/>
      <c r="D13" s="89"/>
      <c r="E13" s="89"/>
      <c r="F13" s="88"/>
      <c r="G13" s="86"/>
      <c r="H13" s="100"/>
      <c r="I13" s="87"/>
      <c r="J13" s="344"/>
      <c r="K13" s="67"/>
      <c r="L13" s="89"/>
      <c r="M13" s="137"/>
      <c r="N13" s="137"/>
      <c r="O13" s="88"/>
      <c r="P13" s="106"/>
      <c r="Q13" s="87"/>
      <c r="R13" s="93"/>
      <c r="S13" s="289" t="s">
        <v>298</v>
      </c>
      <c r="T13" s="88">
        <v>40</v>
      </c>
      <c r="U13" s="89"/>
      <c r="V13" s="107"/>
      <c r="W13" s="88">
        <f>T13/100</f>
        <v>0.4</v>
      </c>
      <c r="X13" s="106">
        <f t="shared" si="2"/>
        <v>9.44</v>
      </c>
      <c r="Y13" s="87"/>
      <c r="Z13" s="93"/>
      <c r="AA13" s="146"/>
      <c r="AB13" s="165"/>
      <c r="AC13" s="124"/>
      <c r="AD13" s="124"/>
      <c r="AE13" s="92"/>
      <c r="AF13" s="106"/>
      <c r="AG13" s="87"/>
      <c r="AH13" s="182" t="s">
        <v>137</v>
      </c>
      <c r="AI13" s="85"/>
      <c r="AJ13" s="105"/>
      <c r="AK13" s="56"/>
      <c r="AL13" s="89"/>
      <c r="AM13" s="88"/>
      <c r="AN13" s="100"/>
      <c r="AO13" s="87"/>
    </row>
    <row r="14" spans="1:41" s="12" customFormat="1" ht="14.1" customHeight="1">
      <c r="A14" s="432"/>
      <c r="B14" s="83"/>
      <c r="C14" s="85"/>
      <c r="D14" s="105"/>
      <c r="E14" s="56"/>
      <c r="F14" s="89"/>
      <c r="G14" s="88"/>
      <c r="H14" s="100"/>
      <c r="I14" s="87"/>
      <c r="J14" s="92"/>
      <c r="K14" s="85"/>
      <c r="L14" s="89"/>
      <c r="M14" s="172"/>
      <c r="N14" s="107"/>
      <c r="O14" s="88"/>
      <c r="P14" s="100"/>
      <c r="Q14" s="87"/>
      <c r="R14" s="219" t="s">
        <v>66</v>
      </c>
      <c r="S14" s="289" t="s">
        <v>493</v>
      </c>
      <c r="T14" s="88">
        <v>35</v>
      </c>
      <c r="U14" s="89"/>
      <c r="V14" s="107">
        <f>T14/35</f>
        <v>1</v>
      </c>
      <c r="W14" s="88"/>
      <c r="X14" s="106">
        <f t="shared" si="2"/>
        <v>8.26</v>
      </c>
      <c r="Y14" s="87"/>
      <c r="Z14" s="92"/>
      <c r="AA14" s="109"/>
      <c r="AB14" s="107"/>
      <c r="AC14" s="59"/>
      <c r="AD14" s="59"/>
      <c r="AE14" s="88"/>
      <c r="AF14" s="100"/>
      <c r="AG14" s="87"/>
      <c r="AH14" s="285"/>
      <c r="AI14" s="85"/>
      <c r="AJ14" s="105"/>
      <c r="AK14" s="56"/>
      <c r="AL14" s="89"/>
      <c r="AM14" s="88"/>
      <c r="AN14" s="100"/>
      <c r="AO14" s="87"/>
    </row>
    <row r="15" spans="1:41" s="12" customFormat="1" ht="14.1" customHeight="1">
      <c r="A15" s="459" t="s">
        <v>18</v>
      </c>
      <c r="B15" s="55" t="s">
        <v>489</v>
      </c>
      <c r="C15" s="85" t="s">
        <v>451</v>
      </c>
      <c r="D15" s="88">
        <v>55</v>
      </c>
      <c r="E15" s="124"/>
      <c r="F15" s="124">
        <f>D15*0.9/55</f>
        <v>0.9</v>
      </c>
      <c r="G15" s="88"/>
      <c r="H15" s="106">
        <f>(D15*$D$2)/1000</f>
        <v>12.98</v>
      </c>
      <c r="I15" s="87"/>
      <c r="J15" s="251" t="s">
        <v>213</v>
      </c>
      <c r="K15" s="85" t="s">
        <v>295</v>
      </c>
      <c r="L15" s="56">
        <v>70</v>
      </c>
      <c r="M15" s="124"/>
      <c r="N15" s="124"/>
      <c r="O15" s="137">
        <f>L15/100</f>
        <v>0.7</v>
      </c>
      <c r="P15" s="106">
        <f>(L15*$D$2)/1000</f>
        <v>16.52</v>
      </c>
      <c r="Q15" s="87"/>
      <c r="R15" s="282" t="s">
        <v>227</v>
      </c>
      <c r="S15" s="17" t="s">
        <v>412</v>
      </c>
      <c r="T15" s="75">
        <v>60</v>
      </c>
      <c r="U15" s="231">
        <f>T15/70</f>
        <v>0.8571428571428571</v>
      </c>
      <c r="V15" s="231">
        <f>T15/150</f>
        <v>0.4</v>
      </c>
      <c r="W15" s="88"/>
      <c r="X15" s="106">
        <f t="shared" si="2"/>
        <v>14.16</v>
      </c>
      <c r="Y15" s="87"/>
      <c r="Z15" s="55" t="s">
        <v>151</v>
      </c>
      <c r="AA15" s="85" t="s">
        <v>175</v>
      </c>
      <c r="AB15" s="89">
        <v>50</v>
      </c>
      <c r="AC15" s="140"/>
      <c r="AD15" s="137"/>
      <c r="AE15" s="131">
        <f>AB15/100</f>
        <v>0.5</v>
      </c>
      <c r="AF15" s="106">
        <f>(AB15*$D$2)/1000</f>
        <v>11.8</v>
      </c>
      <c r="AG15" s="90"/>
      <c r="AH15" s="55" t="s">
        <v>149</v>
      </c>
      <c r="AI15" s="85" t="s">
        <v>505</v>
      </c>
      <c r="AJ15" s="56">
        <v>60</v>
      </c>
      <c r="AK15" s="140"/>
      <c r="AL15" s="137"/>
      <c r="AM15" s="92">
        <f>AJ15/100</f>
        <v>0.6</v>
      </c>
      <c r="AN15" s="106">
        <f>(AJ15*$D$2)/1000</f>
        <v>14.16</v>
      </c>
      <c r="AO15" s="346"/>
    </row>
    <row r="16" spans="1:41" s="12" customFormat="1" ht="14.1" customHeight="1">
      <c r="A16" s="459"/>
      <c r="B16" s="93" t="s">
        <v>148</v>
      </c>
      <c r="C16" s="85" t="s">
        <v>310</v>
      </c>
      <c r="D16" s="88">
        <v>20</v>
      </c>
      <c r="E16" s="124"/>
      <c r="F16" s="131"/>
      <c r="G16" s="88">
        <f>D16/100</f>
        <v>0.2</v>
      </c>
      <c r="H16" s="106">
        <f>(D16*$D$2)/1000</f>
        <v>4.72</v>
      </c>
      <c r="I16" s="87"/>
      <c r="J16" s="188" t="s">
        <v>217</v>
      </c>
      <c r="K16" s="85" t="s">
        <v>296</v>
      </c>
      <c r="L16" s="89">
        <v>5</v>
      </c>
      <c r="M16" s="124">
        <f>L16/15</f>
        <v>0.33333333333333331</v>
      </c>
      <c r="N16" s="124"/>
      <c r="O16" s="89"/>
      <c r="P16" s="106">
        <f>(L16*$D$2)/1000</f>
        <v>1.18</v>
      </c>
      <c r="Q16" s="90"/>
      <c r="R16" s="232" t="s">
        <v>72</v>
      </c>
      <c r="S16" s="17" t="s">
        <v>497</v>
      </c>
      <c r="T16" s="75"/>
      <c r="U16" s="231"/>
      <c r="V16" s="231"/>
      <c r="W16" s="88"/>
      <c r="X16" s="106"/>
      <c r="Y16" s="284"/>
      <c r="Z16" s="93" t="s">
        <v>150</v>
      </c>
      <c r="AA16" s="85" t="s">
        <v>147</v>
      </c>
      <c r="AB16" s="89">
        <v>25</v>
      </c>
      <c r="AC16" s="124"/>
      <c r="AD16" s="124">
        <f>AB16/35</f>
        <v>0.7142857142857143</v>
      </c>
      <c r="AE16" s="88"/>
      <c r="AF16" s="106">
        <f>(AB16*$D$2)/1000</f>
        <v>5.9</v>
      </c>
      <c r="AG16" s="87"/>
      <c r="AH16" s="93" t="s">
        <v>226</v>
      </c>
      <c r="AI16" s="67" t="s">
        <v>147</v>
      </c>
      <c r="AJ16" s="72">
        <v>10</v>
      </c>
      <c r="AK16" s="167"/>
      <c r="AL16" s="263">
        <f>AJ16/35</f>
        <v>0.2857142857142857</v>
      </c>
      <c r="AM16" s="131"/>
      <c r="AN16" s="106">
        <f>(AJ16*$D$2)/1000</f>
        <v>2.36</v>
      </c>
      <c r="AO16" s="87"/>
    </row>
    <row r="17" spans="1:41" s="12" customFormat="1" ht="14.1" customHeight="1">
      <c r="A17" s="459"/>
      <c r="B17" s="93" t="s">
        <v>299</v>
      </c>
      <c r="C17" s="85"/>
      <c r="D17" s="88"/>
      <c r="E17" s="124"/>
      <c r="F17" s="92"/>
      <c r="G17" s="88"/>
      <c r="H17" s="84"/>
      <c r="I17" s="87"/>
      <c r="J17" s="188" t="s">
        <v>215</v>
      </c>
      <c r="K17" s="85" t="s">
        <v>277</v>
      </c>
      <c r="L17" s="89">
        <v>10</v>
      </c>
      <c r="M17" s="178"/>
      <c r="N17" s="88">
        <f>L17/35</f>
        <v>0.2857142857142857</v>
      </c>
      <c r="O17" s="171"/>
      <c r="P17" s="106">
        <f t="shared" ref="P17" si="3">(L17*$D$2)/1000</f>
        <v>2.36</v>
      </c>
      <c r="Q17" s="87"/>
      <c r="R17" s="282" t="s">
        <v>496</v>
      </c>
      <c r="S17" s="101"/>
      <c r="T17" s="88"/>
      <c r="U17" s="88"/>
      <c r="V17" s="88"/>
      <c r="W17" s="88"/>
      <c r="X17" s="125"/>
      <c r="Y17" s="87"/>
      <c r="Z17" s="93" t="s">
        <v>226</v>
      </c>
      <c r="AA17" s="85" t="s">
        <v>535</v>
      </c>
      <c r="AB17" s="89">
        <v>10</v>
      </c>
      <c r="AC17" s="124"/>
      <c r="AD17" s="131"/>
      <c r="AE17" s="131">
        <f>AB17/100</f>
        <v>0.1</v>
      </c>
      <c r="AF17" s="106">
        <f t="shared" ref="AF17:AF18" si="4">(AB17*$D$2)/1000</f>
        <v>2.36</v>
      </c>
      <c r="AG17" s="87"/>
      <c r="AH17" s="93" t="s">
        <v>179</v>
      </c>
      <c r="AI17" s="67" t="s">
        <v>115</v>
      </c>
      <c r="AJ17" s="72">
        <v>5</v>
      </c>
      <c r="AK17" s="132"/>
      <c r="AL17" s="338"/>
      <c r="AM17" s="137">
        <f>AJ17/100</f>
        <v>0.05</v>
      </c>
      <c r="AN17" s="106">
        <f>(AJ17*$D$2)/1000</f>
        <v>1.18</v>
      </c>
      <c r="AO17" s="87"/>
    </row>
    <row r="18" spans="1:41" s="12" customFormat="1" ht="14.1" customHeight="1">
      <c r="A18" s="459"/>
      <c r="B18" s="93" t="s">
        <v>239</v>
      </c>
      <c r="C18" s="85"/>
      <c r="D18" s="88"/>
      <c r="E18" s="124"/>
      <c r="F18" s="92"/>
      <c r="G18" s="88"/>
      <c r="H18" s="84"/>
      <c r="I18" s="87"/>
      <c r="J18" s="188" t="s">
        <v>275</v>
      </c>
      <c r="K18" s="85"/>
      <c r="L18" s="89"/>
      <c r="M18" s="124"/>
      <c r="N18" s="124"/>
      <c r="O18" s="86"/>
      <c r="P18" s="125"/>
      <c r="Q18" s="87"/>
      <c r="R18" s="282" t="s">
        <v>188</v>
      </c>
      <c r="S18" s="101"/>
      <c r="T18" s="88"/>
      <c r="U18" s="88"/>
      <c r="V18" s="88"/>
      <c r="W18" s="88"/>
      <c r="X18" s="125"/>
      <c r="Y18" s="87"/>
      <c r="Z18" s="93" t="s">
        <v>155</v>
      </c>
      <c r="AA18" s="85" t="s">
        <v>536</v>
      </c>
      <c r="AB18" s="89">
        <v>10</v>
      </c>
      <c r="AC18" s="124"/>
      <c r="AD18" s="89"/>
      <c r="AE18" s="131">
        <f>AB18/100</f>
        <v>0.1</v>
      </c>
      <c r="AF18" s="106">
        <f t="shared" si="4"/>
        <v>2.36</v>
      </c>
      <c r="AG18" s="87"/>
      <c r="AH18" s="93" t="s">
        <v>231</v>
      </c>
      <c r="AI18" s="101" t="s">
        <v>531</v>
      </c>
      <c r="AJ18" s="88">
        <v>8</v>
      </c>
      <c r="AK18" s="124"/>
      <c r="AL18" s="131"/>
      <c r="AM18" s="92">
        <f>AJ18/100</f>
        <v>0.08</v>
      </c>
      <c r="AN18" s="106">
        <f>(AJ18*$D$2)/1000</f>
        <v>1.8879999999999999</v>
      </c>
      <c r="AO18" s="94"/>
    </row>
    <row r="19" spans="1:41" s="12" customFormat="1" ht="14.1" customHeight="1">
      <c r="A19" s="459"/>
      <c r="B19" s="103" t="s">
        <v>214</v>
      </c>
      <c r="C19" s="85"/>
      <c r="D19" s="89"/>
      <c r="E19" s="124"/>
      <c r="F19" s="124"/>
      <c r="G19" s="88"/>
      <c r="H19" s="106"/>
      <c r="I19" s="87"/>
      <c r="J19" s="180" t="s">
        <v>224</v>
      </c>
      <c r="K19" s="85"/>
      <c r="L19" s="89"/>
      <c r="M19" s="124"/>
      <c r="N19" s="124"/>
      <c r="O19" s="86"/>
      <c r="P19" s="125"/>
      <c r="Q19" s="90"/>
      <c r="R19" s="282" t="s">
        <v>270</v>
      </c>
      <c r="S19" s="259"/>
      <c r="T19" s="89"/>
      <c r="U19" s="88"/>
      <c r="V19" s="89"/>
      <c r="W19" s="124"/>
      <c r="X19" s="125"/>
      <c r="Y19" s="94"/>
      <c r="Z19" s="93" t="s">
        <v>148</v>
      </c>
      <c r="AA19" s="85"/>
      <c r="AB19" s="89"/>
      <c r="AC19" s="140"/>
      <c r="AD19" s="137"/>
      <c r="AE19" s="131"/>
      <c r="AF19" s="106"/>
      <c r="AG19" s="94"/>
      <c r="AH19" s="345" t="s">
        <v>105</v>
      </c>
      <c r="AI19" s="85"/>
      <c r="AJ19" s="89"/>
      <c r="AK19" s="124"/>
      <c r="AL19" s="131"/>
      <c r="AM19" s="88"/>
      <c r="AN19" s="106"/>
      <c r="AO19" s="94"/>
    </row>
    <row r="20" spans="1:41" s="12" customFormat="1" ht="14.1" customHeight="1">
      <c r="A20" s="432"/>
      <c r="B20" s="211"/>
      <c r="C20" s="85"/>
      <c r="D20" s="89"/>
      <c r="E20" s="92"/>
      <c r="F20" s="124"/>
      <c r="G20" s="88"/>
      <c r="H20" s="84"/>
      <c r="I20" s="90"/>
      <c r="J20" s="219"/>
      <c r="K20" s="141"/>
      <c r="L20" s="89"/>
      <c r="M20" s="142"/>
      <c r="N20" s="124"/>
      <c r="O20" s="88"/>
      <c r="P20" s="125"/>
      <c r="Q20" s="87"/>
      <c r="R20" s="219" t="s">
        <v>268</v>
      </c>
      <c r="S20" s="163"/>
      <c r="T20" s="164"/>
      <c r="U20" s="59"/>
      <c r="V20" s="59"/>
      <c r="W20" s="88"/>
      <c r="X20" s="106"/>
      <c r="Y20" s="90"/>
      <c r="Z20" s="219" t="s">
        <v>137</v>
      </c>
      <c r="AA20" s="85"/>
      <c r="AB20" s="89"/>
      <c r="AC20" s="89"/>
      <c r="AD20" s="89"/>
      <c r="AE20" s="88"/>
      <c r="AF20" s="100"/>
      <c r="AG20" s="87"/>
      <c r="AH20" s="392" t="s">
        <v>137</v>
      </c>
      <c r="AI20" s="141"/>
      <c r="AJ20" s="89"/>
      <c r="AK20" s="142"/>
      <c r="AL20" s="124"/>
      <c r="AM20" s="88"/>
      <c r="AN20" s="125"/>
      <c r="AO20" s="87"/>
    </row>
    <row r="21" spans="1:41" s="12" customFormat="1" ht="14.1" customHeight="1">
      <c r="A21" s="441" t="s">
        <v>4</v>
      </c>
      <c r="B21" s="188" t="s">
        <v>97</v>
      </c>
      <c r="C21" s="163" t="s">
        <v>98</v>
      </c>
      <c r="D21" s="214">
        <v>75</v>
      </c>
      <c r="E21" s="215"/>
      <c r="F21" s="215"/>
      <c r="G21" s="131">
        <f>D21/100</f>
        <v>0.75</v>
      </c>
      <c r="H21" s="216">
        <f>(D21*$D$2)/1000</f>
        <v>17.7</v>
      </c>
      <c r="I21" s="217"/>
      <c r="J21" s="188" t="s">
        <v>99</v>
      </c>
      <c r="K21" s="163" t="s">
        <v>100</v>
      </c>
      <c r="L21" s="214">
        <v>75</v>
      </c>
      <c r="M21" s="92"/>
      <c r="N21" s="215"/>
      <c r="O21" s="131">
        <f>L21/100</f>
        <v>0.75</v>
      </c>
      <c r="P21" s="216">
        <f>(L21*$D$2)/1000</f>
        <v>17.7</v>
      </c>
      <c r="Q21" s="217"/>
      <c r="R21" s="173"/>
      <c r="S21" s="163"/>
      <c r="T21" s="164"/>
      <c r="U21" s="59"/>
      <c r="V21" s="59"/>
      <c r="W21" s="88"/>
      <c r="X21" s="106"/>
      <c r="Y21" s="90"/>
      <c r="Z21" s="173" t="s">
        <v>97</v>
      </c>
      <c r="AA21" s="163" t="s">
        <v>98</v>
      </c>
      <c r="AB21" s="164">
        <v>75</v>
      </c>
      <c r="AC21" s="59"/>
      <c r="AD21" s="59"/>
      <c r="AE21" s="88">
        <f>AB21/100</f>
        <v>0.75</v>
      </c>
      <c r="AF21" s="106">
        <f>(AB21*$D$2)/1000</f>
        <v>17.7</v>
      </c>
      <c r="AG21" s="90"/>
      <c r="AH21" s="173" t="s">
        <v>97</v>
      </c>
      <c r="AI21" s="163" t="s">
        <v>98</v>
      </c>
      <c r="AJ21" s="164">
        <v>75</v>
      </c>
      <c r="AK21" s="59"/>
      <c r="AL21" s="59"/>
      <c r="AM21" s="88">
        <f>AJ21/100</f>
        <v>0.75</v>
      </c>
      <c r="AN21" s="106">
        <f>(AJ21*$D$2)/1000</f>
        <v>17.7</v>
      </c>
      <c r="AO21" s="90"/>
    </row>
    <row r="22" spans="1:41" s="12" customFormat="1" ht="14.1" customHeight="1">
      <c r="A22" s="442"/>
      <c r="B22" s="188" t="s">
        <v>101</v>
      </c>
      <c r="C22" s="439" t="s">
        <v>102</v>
      </c>
      <c r="D22" s="89"/>
      <c r="E22" s="89"/>
      <c r="F22" s="89"/>
      <c r="G22" s="88"/>
      <c r="H22" s="100"/>
      <c r="I22" s="87"/>
      <c r="J22" s="188" t="s">
        <v>103</v>
      </c>
      <c r="K22" s="439" t="s">
        <v>102</v>
      </c>
      <c r="L22" s="89"/>
      <c r="M22" s="89"/>
      <c r="N22" s="89"/>
      <c r="O22" s="88"/>
      <c r="P22" s="100"/>
      <c r="Q22" s="87"/>
      <c r="R22" s="173"/>
      <c r="S22" s="439"/>
      <c r="T22" s="89"/>
      <c r="U22" s="89"/>
      <c r="V22" s="89"/>
      <c r="W22" s="88"/>
      <c r="X22" s="100"/>
      <c r="Y22" s="87"/>
      <c r="Z22" s="173" t="s">
        <v>101</v>
      </c>
      <c r="AA22" s="439" t="s">
        <v>102</v>
      </c>
      <c r="AB22" s="89"/>
      <c r="AC22" s="89"/>
      <c r="AD22" s="89"/>
      <c r="AE22" s="88"/>
      <c r="AF22" s="100"/>
      <c r="AG22" s="87"/>
      <c r="AH22" s="173" t="s">
        <v>101</v>
      </c>
      <c r="AI22" s="439" t="s">
        <v>102</v>
      </c>
      <c r="AJ22" s="89"/>
      <c r="AK22" s="89"/>
      <c r="AL22" s="89"/>
      <c r="AM22" s="88"/>
      <c r="AN22" s="100"/>
      <c r="AO22" s="87"/>
    </row>
    <row r="23" spans="1:41" s="12" customFormat="1" ht="14.1" customHeight="1">
      <c r="A23" s="442"/>
      <c r="B23" s="188" t="s">
        <v>104</v>
      </c>
      <c r="C23" s="440"/>
      <c r="D23" s="89"/>
      <c r="E23" s="89"/>
      <c r="F23" s="59"/>
      <c r="G23" s="88"/>
      <c r="H23" s="100"/>
      <c r="I23" s="87"/>
      <c r="J23" s="188" t="s">
        <v>104</v>
      </c>
      <c r="K23" s="440"/>
      <c r="L23" s="164"/>
      <c r="M23" s="89"/>
      <c r="N23" s="59"/>
      <c r="O23" s="88"/>
      <c r="P23" s="100"/>
      <c r="Q23" s="87"/>
      <c r="R23" s="173"/>
      <c r="S23" s="440"/>
      <c r="T23" s="89"/>
      <c r="U23" s="89"/>
      <c r="V23" s="59"/>
      <c r="W23" s="88"/>
      <c r="X23" s="100"/>
      <c r="Y23" s="87"/>
      <c r="Z23" s="173" t="s">
        <v>104</v>
      </c>
      <c r="AA23" s="440"/>
      <c r="AB23" s="89"/>
      <c r="AC23" s="89"/>
      <c r="AD23" s="59"/>
      <c r="AE23" s="88"/>
      <c r="AF23" s="100"/>
      <c r="AG23" s="87"/>
      <c r="AH23" s="173" t="s">
        <v>104</v>
      </c>
      <c r="AI23" s="440"/>
      <c r="AJ23" s="89"/>
      <c r="AK23" s="89"/>
      <c r="AL23" s="59"/>
      <c r="AM23" s="88"/>
      <c r="AN23" s="100"/>
      <c r="AO23" s="87"/>
    </row>
    <row r="24" spans="1:41" s="12" customFormat="1" ht="14.1" customHeight="1">
      <c r="A24" s="443"/>
      <c r="B24" s="92" t="s">
        <v>105</v>
      </c>
      <c r="C24" s="440"/>
      <c r="D24" s="89"/>
      <c r="E24" s="89"/>
      <c r="F24" s="89"/>
      <c r="G24" s="88"/>
      <c r="H24" s="100"/>
      <c r="I24" s="87"/>
      <c r="J24" s="92" t="s">
        <v>105</v>
      </c>
      <c r="K24" s="440"/>
      <c r="L24" s="89"/>
      <c r="M24" s="89"/>
      <c r="N24" s="89"/>
      <c r="O24" s="88"/>
      <c r="P24" s="100"/>
      <c r="Q24" s="87"/>
      <c r="R24" s="174"/>
      <c r="S24" s="440"/>
      <c r="T24" s="89"/>
      <c r="U24" s="89"/>
      <c r="V24" s="89"/>
      <c r="W24" s="88"/>
      <c r="X24" s="100"/>
      <c r="Y24" s="87"/>
      <c r="Z24" s="174" t="s">
        <v>105</v>
      </c>
      <c r="AA24" s="440"/>
      <c r="AB24" s="89"/>
      <c r="AC24" s="89"/>
      <c r="AD24" s="89"/>
      <c r="AE24" s="88"/>
      <c r="AF24" s="100"/>
      <c r="AG24" s="87"/>
      <c r="AH24" s="174" t="s">
        <v>105</v>
      </c>
      <c r="AI24" s="440"/>
      <c r="AJ24" s="89"/>
      <c r="AK24" s="89"/>
      <c r="AL24" s="89"/>
      <c r="AM24" s="88"/>
      <c r="AN24" s="100"/>
      <c r="AO24" s="87"/>
    </row>
    <row r="25" spans="1:41" s="12" customFormat="1" ht="14.1" customHeight="1">
      <c r="A25" s="441" t="s">
        <v>5</v>
      </c>
      <c r="B25" s="102" t="s">
        <v>194</v>
      </c>
      <c r="C25" s="205" t="s">
        <v>141</v>
      </c>
      <c r="D25" s="88">
        <v>55</v>
      </c>
      <c r="E25" s="75"/>
      <c r="F25" s="75">
        <f>D25/140</f>
        <v>0.39285714285714285</v>
      </c>
      <c r="G25" s="75"/>
      <c r="H25" s="106">
        <f>(D25*$D$2)/1000</f>
        <v>12.98</v>
      </c>
      <c r="I25" s="80"/>
      <c r="J25" s="73" t="s">
        <v>116</v>
      </c>
      <c r="K25" s="17" t="s">
        <v>129</v>
      </c>
      <c r="L25" s="89">
        <v>10</v>
      </c>
      <c r="M25" s="75">
        <f>L25/85</f>
        <v>0.11764705882352941</v>
      </c>
      <c r="N25" s="75"/>
      <c r="O25" s="75"/>
      <c r="P25" s="106">
        <f t="shared" ref="P25:P30" si="5">(L25*$D$2)/1000</f>
        <v>2.36</v>
      </c>
      <c r="Q25" s="87"/>
      <c r="R25" s="208"/>
      <c r="S25" s="230"/>
      <c r="T25" s="75"/>
      <c r="U25" s="231"/>
      <c r="V25" s="88"/>
      <c r="W25" s="88"/>
      <c r="X25" s="125"/>
      <c r="Y25" s="87"/>
      <c r="Z25" s="208" t="s">
        <v>176</v>
      </c>
      <c r="AA25" s="230" t="s">
        <v>178</v>
      </c>
      <c r="AB25" s="75">
        <v>35</v>
      </c>
      <c r="AC25" s="231"/>
      <c r="AD25" s="88"/>
      <c r="AE25" s="88">
        <f>AB25/100</f>
        <v>0.35</v>
      </c>
      <c r="AF25" s="125">
        <f>(AB25*$D$2)/1000</f>
        <v>8.26</v>
      </c>
      <c r="AG25" s="87"/>
      <c r="AH25" s="229" t="s">
        <v>179</v>
      </c>
      <c r="AI25" s="230" t="s">
        <v>180</v>
      </c>
      <c r="AJ25" s="75">
        <v>20</v>
      </c>
      <c r="AK25" s="231">
        <f>AJ25/25</f>
        <v>0.8</v>
      </c>
      <c r="AL25" s="88"/>
      <c r="AM25" s="88"/>
      <c r="AN25" s="125">
        <f>(AJ25*$D$2)/1000</f>
        <v>4.72</v>
      </c>
      <c r="AO25" s="94"/>
    </row>
    <row r="26" spans="1:41" s="12" customFormat="1" ht="14.1" customHeight="1">
      <c r="A26" s="442"/>
      <c r="B26" s="57" t="s">
        <v>195</v>
      </c>
      <c r="C26" s="206" t="s">
        <v>170</v>
      </c>
      <c r="D26" s="88">
        <v>20</v>
      </c>
      <c r="E26" s="91"/>
      <c r="F26" s="89"/>
      <c r="G26" s="131">
        <f>D26/100</f>
        <v>0.2</v>
      </c>
      <c r="H26" s="106">
        <f t="shared" ref="H26:H27" si="6">(D26*$D$2)/1000</f>
        <v>4.72</v>
      </c>
      <c r="I26" s="70"/>
      <c r="J26" s="74" t="s">
        <v>114</v>
      </c>
      <c r="K26" s="238" t="s">
        <v>130</v>
      </c>
      <c r="L26" s="89">
        <v>5</v>
      </c>
      <c r="M26" s="75">
        <f>L26/90</f>
        <v>5.5555555555555552E-2</v>
      </c>
      <c r="N26" s="89"/>
      <c r="O26" s="91"/>
      <c r="P26" s="106">
        <f t="shared" si="5"/>
        <v>1.18</v>
      </c>
      <c r="Q26" s="94"/>
      <c r="R26" s="209"/>
      <c r="S26" s="17"/>
      <c r="T26" s="75"/>
      <c r="U26" s="137"/>
      <c r="V26" s="201"/>
      <c r="W26" s="88"/>
      <c r="X26" s="125"/>
      <c r="Y26" s="94"/>
      <c r="Z26" s="209" t="s">
        <v>177</v>
      </c>
      <c r="AA26" s="17" t="s">
        <v>123</v>
      </c>
      <c r="AB26" s="75">
        <v>10</v>
      </c>
      <c r="AC26" s="137"/>
      <c r="AD26" s="201">
        <f>AB26*0.5/35</f>
        <v>0.14285714285714285</v>
      </c>
      <c r="AE26" s="88"/>
      <c r="AF26" s="125">
        <f>(AB26*$D$2)/1000</f>
        <v>2.36</v>
      </c>
      <c r="AG26" s="94"/>
      <c r="AH26" s="232" t="s">
        <v>181</v>
      </c>
      <c r="AI26" s="17" t="s">
        <v>306</v>
      </c>
      <c r="AJ26" s="75">
        <v>5</v>
      </c>
      <c r="AK26" s="137">
        <f>AJ26/20</f>
        <v>0.25</v>
      </c>
      <c r="AL26" s="201"/>
      <c r="AM26" s="88"/>
      <c r="AN26" s="125">
        <f>(AJ26*$D$2)/1000</f>
        <v>1.18</v>
      </c>
      <c r="AO26" s="94"/>
    </row>
    <row r="27" spans="1:41" s="12" customFormat="1" ht="14.1" customHeight="1">
      <c r="A27" s="442"/>
      <c r="B27" s="57" t="s">
        <v>142</v>
      </c>
      <c r="C27" s="206" t="s">
        <v>196</v>
      </c>
      <c r="D27" s="88">
        <v>1</v>
      </c>
      <c r="E27" s="75"/>
      <c r="F27" s="75"/>
      <c r="G27" s="75"/>
      <c r="H27" s="106">
        <f t="shared" si="6"/>
        <v>0.23599999999999999</v>
      </c>
      <c r="I27" s="70"/>
      <c r="J27" s="74" t="s">
        <v>117</v>
      </c>
      <c r="K27" s="17" t="s">
        <v>115</v>
      </c>
      <c r="L27" s="89">
        <v>5</v>
      </c>
      <c r="M27" s="75"/>
      <c r="N27" s="75"/>
      <c r="O27" s="88">
        <f>L27/100</f>
        <v>0.05</v>
      </c>
      <c r="P27" s="106">
        <f t="shared" si="5"/>
        <v>1.18</v>
      </c>
      <c r="Q27" s="87"/>
      <c r="R27" s="209"/>
      <c r="S27" s="230"/>
      <c r="T27" s="75"/>
      <c r="U27" s="231"/>
      <c r="V27" s="88"/>
      <c r="W27" s="88"/>
      <c r="X27" s="125"/>
      <c r="Y27" s="87"/>
      <c r="Z27" s="209" t="s">
        <v>124</v>
      </c>
      <c r="AA27" s="230"/>
      <c r="AB27" s="75"/>
      <c r="AC27" s="231"/>
      <c r="AD27" s="88"/>
      <c r="AE27" s="88"/>
      <c r="AF27" s="125"/>
      <c r="AG27" s="87"/>
      <c r="AH27" s="232" t="s">
        <v>304</v>
      </c>
      <c r="AI27" s="230"/>
      <c r="AJ27" s="75"/>
      <c r="AK27" s="231"/>
      <c r="AL27" s="88"/>
      <c r="AM27" s="88"/>
      <c r="AN27" s="125"/>
      <c r="AO27" s="87"/>
    </row>
    <row r="28" spans="1:41" s="12" customFormat="1" ht="14.1" customHeight="1">
      <c r="A28" s="442"/>
      <c r="B28" s="57" t="s">
        <v>143</v>
      </c>
      <c r="C28" s="206"/>
      <c r="D28" s="88"/>
      <c r="E28" s="75"/>
      <c r="F28" s="75"/>
      <c r="G28" s="75"/>
      <c r="H28" s="106"/>
      <c r="I28" s="70"/>
      <c r="J28" s="74" t="s">
        <v>111</v>
      </c>
      <c r="K28" s="17" t="s">
        <v>131</v>
      </c>
      <c r="L28" s="89">
        <v>1</v>
      </c>
      <c r="M28" s="75"/>
      <c r="N28" s="75"/>
      <c r="O28" s="75"/>
      <c r="P28" s="106">
        <f t="shared" si="5"/>
        <v>0.23599999999999999</v>
      </c>
      <c r="Q28" s="87"/>
      <c r="R28" s="232"/>
      <c r="S28" s="17"/>
      <c r="T28" s="88"/>
      <c r="U28" s="59"/>
      <c r="V28" s="137"/>
      <c r="W28" s="137"/>
      <c r="X28" s="125"/>
      <c r="Y28" s="87"/>
      <c r="Z28" s="232" t="s">
        <v>125</v>
      </c>
      <c r="AA28" s="17"/>
      <c r="AB28" s="88"/>
      <c r="AC28" s="59"/>
      <c r="AD28" s="137"/>
      <c r="AE28" s="137"/>
      <c r="AF28" s="125"/>
      <c r="AG28" s="87"/>
      <c r="AH28" s="232" t="s">
        <v>305</v>
      </c>
      <c r="AI28" s="17"/>
      <c r="AJ28" s="75"/>
      <c r="AK28" s="59"/>
      <c r="AL28" s="88"/>
      <c r="AM28" s="88"/>
      <c r="AN28" s="233"/>
      <c r="AO28" s="128"/>
    </row>
    <row r="29" spans="1:41" s="12" customFormat="1" ht="14.1" customHeight="1">
      <c r="A29" s="442"/>
      <c r="B29" s="57" t="s">
        <v>138</v>
      </c>
      <c r="C29" s="137"/>
      <c r="D29" s="204"/>
      <c r="E29" s="75"/>
      <c r="F29" s="75"/>
      <c r="G29" s="75"/>
      <c r="H29" s="106"/>
      <c r="I29" s="70"/>
      <c r="J29" s="239"/>
      <c r="K29" s="17" t="s">
        <v>132</v>
      </c>
      <c r="L29" s="89">
        <v>8</v>
      </c>
      <c r="M29" s="72"/>
      <c r="N29" s="72">
        <f>L29/55</f>
        <v>0.14545454545454545</v>
      </c>
      <c r="O29" s="75"/>
      <c r="P29" s="106">
        <f t="shared" si="5"/>
        <v>1.8879999999999999</v>
      </c>
      <c r="Q29" s="128"/>
      <c r="R29" s="232"/>
      <c r="S29" s="17"/>
      <c r="T29" s="88"/>
      <c r="U29" s="248"/>
      <c r="V29" s="248"/>
      <c r="W29" s="75"/>
      <c r="X29" s="81"/>
      <c r="Y29" s="128"/>
      <c r="Z29" s="232" t="s">
        <v>111</v>
      </c>
      <c r="AA29" s="17"/>
      <c r="AB29" s="88"/>
      <c r="AC29" s="248"/>
      <c r="AD29" s="248"/>
      <c r="AE29" s="75"/>
      <c r="AF29" s="81"/>
      <c r="AG29" s="128"/>
      <c r="AH29" s="232" t="s">
        <v>111</v>
      </c>
      <c r="AI29" s="17"/>
      <c r="AJ29" s="75"/>
      <c r="AK29" s="234"/>
      <c r="AL29" s="234"/>
      <c r="AM29" s="234"/>
      <c r="AN29" s="235"/>
      <c r="AO29" s="70"/>
    </row>
    <row r="30" spans="1:41" s="12" customFormat="1" ht="14.1" customHeight="1">
      <c r="A30" s="442"/>
      <c r="B30" s="232"/>
      <c r="C30" s="17"/>
      <c r="D30" s="75"/>
      <c r="E30" s="234"/>
      <c r="F30" s="234"/>
      <c r="G30" s="234"/>
      <c r="H30" s="235"/>
      <c r="I30" s="70"/>
      <c r="J30" s="239"/>
      <c r="K30" s="17" t="s">
        <v>133</v>
      </c>
      <c r="L30" s="89">
        <v>4</v>
      </c>
      <c r="M30" s="72"/>
      <c r="N30" s="72"/>
      <c r="O30" s="88">
        <f>L30/100</f>
        <v>0.04</v>
      </c>
      <c r="P30" s="106">
        <f t="shared" si="5"/>
        <v>0.94399999999999995</v>
      </c>
      <c r="Q30" s="80"/>
      <c r="R30" s="74"/>
      <c r="S30" s="67"/>
      <c r="T30" s="89"/>
      <c r="U30" s="127"/>
      <c r="V30" s="69"/>
      <c r="W30" s="75"/>
      <c r="X30" s="81"/>
      <c r="Y30" s="70"/>
      <c r="Z30" s="239"/>
      <c r="AA30" s="17"/>
      <c r="AB30" s="89"/>
      <c r="AC30" s="72"/>
      <c r="AD30" s="72"/>
      <c r="AE30" s="88"/>
      <c r="AF30" s="106"/>
      <c r="AG30" s="70"/>
      <c r="AH30" s="103"/>
      <c r="AI30" s="61"/>
      <c r="AJ30" s="62"/>
      <c r="AK30" s="64"/>
      <c r="AL30" s="64"/>
      <c r="AM30" s="64"/>
      <c r="AN30" s="65"/>
      <c r="AO30" s="268"/>
    </row>
    <row r="31" spans="1:41" s="12" customFormat="1" ht="14.1" customHeight="1">
      <c r="A31" s="442"/>
      <c r="B31" s="68"/>
      <c r="C31" s="14"/>
      <c r="D31" s="66"/>
      <c r="E31" s="72"/>
      <c r="F31" s="72"/>
      <c r="G31" s="72"/>
      <c r="H31" s="117"/>
      <c r="I31" s="70"/>
      <c r="J31" s="74"/>
      <c r="K31" s="101"/>
      <c r="L31" s="88"/>
      <c r="M31" s="89"/>
      <c r="N31" s="89"/>
      <c r="O31" s="88"/>
      <c r="P31" s="125"/>
      <c r="Q31" s="80"/>
      <c r="R31" s="74"/>
      <c r="S31" s="67"/>
      <c r="T31" s="89"/>
      <c r="U31" s="127"/>
      <c r="V31" s="69"/>
      <c r="W31" s="75"/>
      <c r="X31" s="81"/>
      <c r="Y31" s="70"/>
      <c r="Z31" s="57"/>
      <c r="AA31" s="137"/>
      <c r="AB31" s="204"/>
      <c r="AC31" s="75"/>
      <c r="AD31" s="75"/>
      <c r="AE31" s="75"/>
      <c r="AF31" s="106"/>
      <c r="AG31" s="70"/>
      <c r="AH31" s="57"/>
      <c r="AI31" s="137"/>
      <c r="AJ31" s="204"/>
      <c r="AK31" s="75"/>
      <c r="AL31" s="75"/>
      <c r="AM31" s="75"/>
      <c r="AN31" s="106"/>
      <c r="AO31" s="70"/>
    </row>
    <row r="32" spans="1:41" s="12" customFormat="1" ht="14.1" customHeight="1">
      <c r="A32" s="443"/>
      <c r="B32" s="219" t="s">
        <v>66</v>
      </c>
      <c r="C32" s="61"/>
      <c r="D32" s="62"/>
      <c r="E32" s="24"/>
      <c r="F32" s="24"/>
      <c r="G32" s="75"/>
      <c r="H32" s="110"/>
      <c r="I32" s="111"/>
      <c r="J32" s="219" t="s">
        <v>66</v>
      </c>
      <c r="K32" s="61"/>
      <c r="L32" s="62"/>
      <c r="M32" s="72"/>
      <c r="N32" s="72"/>
      <c r="O32" s="72"/>
      <c r="P32" s="106"/>
      <c r="Q32" s="143"/>
      <c r="R32" s="219" t="s">
        <v>66</v>
      </c>
      <c r="S32" s="61"/>
      <c r="T32" s="62"/>
      <c r="U32" s="24"/>
      <c r="V32" s="24"/>
      <c r="W32" s="24"/>
      <c r="X32" s="81"/>
      <c r="Y32" s="111"/>
      <c r="Z32" s="219" t="s">
        <v>73</v>
      </c>
      <c r="AA32" s="61" t="s">
        <v>331</v>
      </c>
      <c r="AB32" s="62">
        <v>1</v>
      </c>
      <c r="AC32" s="72"/>
      <c r="AD32" s="72"/>
      <c r="AE32" s="75"/>
      <c r="AF32" s="32"/>
      <c r="AG32" s="70"/>
      <c r="AH32" s="219" t="s">
        <v>66</v>
      </c>
      <c r="AI32" s="61"/>
      <c r="AJ32" s="62"/>
      <c r="AK32" s="72"/>
      <c r="AL32" s="72"/>
      <c r="AM32" s="75"/>
      <c r="AN32" s="32"/>
      <c r="AO32" s="70"/>
    </row>
    <row r="33" spans="1:41" s="12" customFormat="1" ht="14.1" customHeight="1">
      <c r="A33" s="465"/>
      <c r="B33" s="448" t="s">
        <v>128</v>
      </c>
      <c r="C33" s="212" t="s">
        <v>57</v>
      </c>
      <c r="D33" s="275"/>
      <c r="E33" s="213"/>
      <c r="F33" s="213"/>
      <c r="G33" s="213"/>
      <c r="H33" s="418" t="s">
        <v>563</v>
      </c>
      <c r="I33" s="418" t="s">
        <v>564</v>
      </c>
      <c r="J33" s="448" t="s">
        <v>128</v>
      </c>
      <c r="K33" s="212" t="s">
        <v>53</v>
      </c>
      <c r="L33" s="152"/>
      <c r="M33" s="213"/>
      <c r="N33" s="213"/>
      <c r="O33" s="213"/>
      <c r="P33" s="418" t="s">
        <v>563</v>
      </c>
      <c r="Q33" s="418" t="s">
        <v>564</v>
      </c>
      <c r="R33" s="448" t="s">
        <v>128</v>
      </c>
      <c r="S33" s="212" t="s">
        <v>53</v>
      </c>
      <c r="T33" s="151"/>
      <c r="U33" s="213"/>
      <c r="V33" s="213"/>
      <c r="W33" s="213"/>
      <c r="X33" s="418" t="s">
        <v>563</v>
      </c>
      <c r="Y33" s="418" t="s">
        <v>564</v>
      </c>
      <c r="Z33" s="448" t="s">
        <v>128</v>
      </c>
      <c r="AA33" s="212" t="s">
        <v>53</v>
      </c>
      <c r="AB33" s="151"/>
      <c r="AC33" s="213"/>
      <c r="AD33" s="213"/>
      <c r="AE33" s="213"/>
      <c r="AF33" s="418" t="s">
        <v>563</v>
      </c>
      <c r="AG33" s="418" t="s">
        <v>564</v>
      </c>
      <c r="AH33" s="448" t="s">
        <v>128</v>
      </c>
      <c r="AI33" s="212" t="s">
        <v>53</v>
      </c>
      <c r="AJ33" s="151"/>
      <c r="AK33" s="213"/>
      <c r="AL33" s="213"/>
      <c r="AM33" s="213"/>
      <c r="AN33" s="418" t="s">
        <v>563</v>
      </c>
      <c r="AO33" s="418" t="s">
        <v>564</v>
      </c>
    </row>
    <row r="34" spans="1:41" s="12" customFormat="1" ht="14.1" customHeight="1">
      <c r="A34" s="463"/>
      <c r="B34" s="448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</v>
      </c>
      <c r="J34" s="448"/>
      <c r="K34" s="41" t="s">
        <v>63</v>
      </c>
      <c r="L34" s="47"/>
      <c r="M34" s="116"/>
      <c r="N34" s="116"/>
      <c r="O34" s="116"/>
      <c r="P34" s="47">
        <v>4.5</v>
      </c>
      <c r="Q34" s="48">
        <f>SUM(M5:M32)</f>
        <v>5.0065359477124174</v>
      </c>
      <c r="R34" s="448"/>
      <c r="S34" s="41" t="s">
        <v>63</v>
      </c>
      <c r="T34" s="47"/>
      <c r="U34" s="116"/>
      <c r="V34" s="116"/>
      <c r="W34" s="116"/>
      <c r="X34" s="47">
        <v>4.5</v>
      </c>
      <c r="Y34" s="48">
        <f>SUM(U5:U32)</f>
        <v>5.3571428571428568</v>
      </c>
      <c r="Z34" s="448"/>
      <c r="AA34" s="41" t="s">
        <v>63</v>
      </c>
      <c r="AB34" s="47"/>
      <c r="AC34" s="116"/>
      <c r="AD34" s="116"/>
      <c r="AE34" s="116"/>
      <c r="AF34" s="47">
        <v>4.5</v>
      </c>
      <c r="AG34" s="48">
        <f>SUM(AC5:AC32)</f>
        <v>5</v>
      </c>
      <c r="AH34" s="448"/>
      <c r="AI34" s="41" t="s">
        <v>63</v>
      </c>
      <c r="AJ34" s="47"/>
      <c r="AK34" s="116"/>
      <c r="AL34" s="116"/>
      <c r="AM34" s="116"/>
      <c r="AN34" s="47">
        <v>4.5</v>
      </c>
      <c r="AO34" s="48">
        <f>SUM(AK5:AK32)</f>
        <v>5.05</v>
      </c>
    </row>
    <row r="35" spans="1:41" s="15" customFormat="1" ht="14.1" customHeight="1">
      <c r="A35" s="463"/>
      <c r="B35" s="448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2.8642857142857143</v>
      </c>
      <c r="J35" s="448"/>
      <c r="K35" s="42" t="s">
        <v>64</v>
      </c>
      <c r="L35" s="48"/>
      <c r="M35" s="116"/>
      <c r="N35" s="116"/>
      <c r="O35" s="116"/>
      <c r="P35" s="48">
        <v>2</v>
      </c>
      <c r="Q35" s="48">
        <f>SUM(N6:N32)</f>
        <v>2.488311688311688</v>
      </c>
      <c r="R35" s="448"/>
      <c r="S35" s="42" t="s">
        <v>64</v>
      </c>
      <c r="T35" s="48"/>
      <c r="U35" s="116"/>
      <c r="V35" s="116"/>
      <c r="W35" s="116"/>
      <c r="X35" s="48">
        <v>2</v>
      </c>
      <c r="Y35" s="48">
        <f>SUM(V6:V32)</f>
        <v>2.6</v>
      </c>
      <c r="Z35" s="448"/>
      <c r="AA35" s="42" t="s">
        <v>64</v>
      </c>
      <c r="AB35" s="48"/>
      <c r="AC35" s="116"/>
      <c r="AD35" s="116"/>
      <c r="AE35" s="116"/>
      <c r="AF35" s="48">
        <v>2</v>
      </c>
      <c r="AG35" s="48">
        <f>SUM(AD6:AD32)</f>
        <v>2.8571428571428572</v>
      </c>
      <c r="AH35" s="448"/>
      <c r="AI35" s="42" t="s">
        <v>64</v>
      </c>
      <c r="AJ35" s="48"/>
      <c r="AK35" s="116"/>
      <c r="AL35" s="116"/>
      <c r="AM35" s="116"/>
      <c r="AN35" s="48">
        <v>2</v>
      </c>
      <c r="AO35" s="48">
        <f>SUM(AL6:AL32)</f>
        <v>2.5714285714285712</v>
      </c>
    </row>
    <row r="36" spans="1:41" s="15" customFormat="1" ht="14.1" customHeight="1">
      <c r="A36" s="463"/>
      <c r="B36" s="448"/>
      <c r="C36" s="43" t="s">
        <v>58</v>
      </c>
      <c r="D36" s="97"/>
      <c r="E36" s="95"/>
      <c r="F36" s="95"/>
      <c r="G36" s="95"/>
      <c r="H36" s="48">
        <f>I36</f>
        <v>1.45</v>
      </c>
      <c r="I36" s="48">
        <f>SUM(G8:G32)</f>
        <v>1.45</v>
      </c>
      <c r="J36" s="448"/>
      <c r="K36" s="43" t="s">
        <v>54</v>
      </c>
      <c r="L36" s="49"/>
      <c r="M36" s="47"/>
      <c r="N36" s="47"/>
      <c r="O36" s="47"/>
      <c r="P36" s="48">
        <f>Q36</f>
        <v>1.6900000000000002</v>
      </c>
      <c r="Q36" s="48">
        <f>SUM(O8:O32)</f>
        <v>1.6900000000000002</v>
      </c>
      <c r="R36" s="448"/>
      <c r="S36" s="43" t="s">
        <v>54</v>
      </c>
      <c r="T36" s="49"/>
      <c r="U36" s="47"/>
      <c r="V36" s="47"/>
      <c r="W36" s="47"/>
      <c r="X36" s="48">
        <f>Y36</f>
        <v>1.05</v>
      </c>
      <c r="Y36" s="48">
        <f>SUM(W8:W32)</f>
        <v>1.05</v>
      </c>
      <c r="Z36" s="448"/>
      <c r="AA36" s="43" t="s">
        <v>54</v>
      </c>
      <c r="AB36" s="49"/>
      <c r="AC36" s="47"/>
      <c r="AD36" s="47"/>
      <c r="AE36" s="47"/>
      <c r="AF36" s="48">
        <f>AG36</f>
        <v>2.2000000000000002</v>
      </c>
      <c r="AG36" s="48">
        <f>SUM(AE8:AE32)</f>
        <v>2.2000000000000002</v>
      </c>
      <c r="AH36" s="448"/>
      <c r="AI36" s="43" t="s">
        <v>54</v>
      </c>
      <c r="AJ36" s="49"/>
      <c r="AK36" s="47"/>
      <c r="AL36" s="47"/>
      <c r="AM36" s="47"/>
      <c r="AN36" s="48">
        <f>AO36</f>
        <v>2.08</v>
      </c>
      <c r="AO36" s="48">
        <f>SUM(AM8:AM32)</f>
        <v>2.08</v>
      </c>
    </row>
    <row r="37" spans="1:41" s="12" customFormat="1" ht="14.1" customHeight="1">
      <c r="A37" s="463"/>
      <c r="B37" s="448"/>
      <c r="C37" s="43" t="s">
        <v>59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48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48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48"/>
      <c r="AA37" s="43" t="s">
        <v>55</v>
      </c>
      <c r="AB37" s="49"/>
      <c r="AC37" s="48"/>
      <c r="AD37" s="48"/>
      <c r="AE37" s="48"/>
      <c r="AF37" s="48">
        <f>AG37</f>
        <v>1</v>
      </c>
      <c r="AG37" s="48">
        <f>AB32</f>
        <v>1</v>
      </c>
      <c r="AH37" s="448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63"/>
      <c r="B38" s="448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48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48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48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48"/>
      <c r="AI38" s="41" t="s">
        <v>119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3"/>
      <c r="B39" s="448"/>
      <c r="C39" s="41" t="s">
        <v>110</v>
      </c>
      <c r="D39" s="97"/>
      <c r="E39" s="97"/>
      <c r="F39" s="97"/>
      <c r="G39" s="97"/>
      <c r="H39" s="48">
        <v>2.5</v>
      </c>
      <c r="I39" s="48">
        <v>2.5</v>
      </c>
      <c r="J39" s="448"/>
      <c r="K39" s="41" t="s">
        <v>110</v>
      </c>
      <c r="L39" s="49"/>
      <c r="M39" s="49"/>
      <c r="N39" s="49"/>
      <c r="O39" s="49"/>
      <c r="P39" s="48">
        <v>2.5</v>
      </c>
      <c r="Q39" s="48">
        <v>2.5</v>
      </c>
      <c r="R39" s="448"/>
      <c r="S39" s="41" t="s">
        <v>110</v>
      </c>
      <c r="T39" s="49"/>
      <c r="U39" s="49"/>
      <c r="V39" s="49"/>
      <c r="W39" s="49"/>
      <c r="X39" s="48">
        <v>2.5</v>
      </c>
      <c r="Y39" s="48">
        <v>2.5</v>
      </c>
      <c r="Z39" s="448"/>
      <c r="AA39" s="41" t="s">
        <v>110</v>
      </c>
      <c r="AB39" s="49"/>
      <c r="AC39" s="49"/>
      <c r="AD39" s="49"/>
      <c r="AE39" s="49"/>
      <c r="AF39" s="48">
        <v>2.5</v>
      </c>
      <c r="AG39" s="48">
        <v>2.5</v>
      </c>
      <c r="AH39" s="448"/>
      <c r="AI39" s="41" t="s">
        <v>110</v>
      </c>
      <c r="AJ39" s="49"/>
      <c r="AK39" s="49"/>
      <c r="AL39" s="49"/>
      <c r="AM39" s="49"/>
      <c r="AN39" s="48">
        <v>2.5</v>
      </c>
      <c r="AO39" s="48">
        <v>2.5</v>
      </c>
    </row>
    <row r="40" spans="1:41" s="12" customFormat="1" ht="14.1" customHeight="1">
      <c r="A40" s="464"/>
      <c r="B40" s="449"/>
      <c r="C40" s="43" t="s">
        <v>127</v>
      </c>
      <c r="D40" s="97"/>
      <c r="E40" s="97"/>
      <c r="F40" s="97"/>
      <c r="G40" s="97"/>
      <c r="H40" s="50">
        <f>(H34*70)+(H35*75)+(H36*25)+(H37*60)+(H38*150)+(H39*45)</f>
        <v>613.75</v>
      </c>
      <c r="I40" s="50">
        <f>(I34*70)+(I35*75)+(I36*25)+(I37*60)+(I38*150)+(I39*45)</f>
        <v>713.57142857142856</v>
      </c>
      <c r="J40" s="449"/>
      <c r="K40" s="43" t="s">
        <v>127</v>
      </c>
      <c r="L40" s="49"/>
      <c r="M40" s="49"/>
      <c r="N40" s="49"/>
      <c r="O40" s="49"/>
      <c r="P40" s="50">
        <f>(P34*70)+(P35*75)+(P36*25)+(P37*60)+(P38*150)+(P39*45)</f>
        <v>619.75</v>
      </c>
      <c r="Q40" s="50">
        <f>(Q34*70)+(Q35*75)+(Q36*25)+(Q37*60)+(Q38*150)+(Q39*45)</f>
        <v>691.83089296324579</v>
      </c>
      <c r="R40" s="449"/>
      <c r="S40" s="43" t="s">
        <v>127</v>
      </c>
      <c r="T40" s="49"/>
      <c r="U40" s="49"/>
      <c r="V40" s="49"/>
      <c r="W40" s="49"/>
      <c r="X40" s="50">
        <f>(X34*70)+(X35*75)+(X36*25)+(X37*60)+(X38*150)+(X39*45)</f>
        <v>603.75</v>
      </c>
      <c r="Y40" s="50">
        <f>(Y34*70)+(Y35*75)+(Y36*25)+(Y37*60)+(Y38*150)+(Y39*45)</f>
        <v>708.75</v>
      </c>
      <c r="Z40" s="449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692.5</v>
      </c>
      <c r="AG40" s="50">
        <f>(AG34*70)+(AG35*75)+(AG36*25)+(AG37*60)+(AG38*150)+(AG39*45)</f>
        <v>791.78571428571422</v>
      </c>
      <c r="AH40" s="449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629.5</v>
      </c>
      <c r="AO40" s="50">
        <f>(AO34*70)+(AO35*75)+(AO36*25)+(AO37*60)+(AO38*150)+(AO39*45)</f>
        <v>710.85714285714289</v>
      </c>
    </row>
    <row r="41" spans="1:41" ht="19.5" customHeight="1">
      <c r="C41" s="276" t="s">
        <v>50</v>
      </c>
      <c r="D41" s="277"/>
      <c r="E41" s="277"/>
      <c r="F41" s="278"/>
      <c r="G41" s="278"/>
      <c r="H41" s="279"/>
      <c r="I41" s="277"/>
      <c r="J41" s="277"/>
      <c r="K41" s="276" t="s">
        <v>56</v>
      </c>
      <c r="L41" s="277"/>
      <c r="M41" s="277"/>
      <c r="N41" s="277"/>
      <c r="O41" s="277"/>
      <c r="P41" s="279"/>
      <c r="Q41" s="277"/>
      <c r="R41" s="277"/>
      <c r="S41" s="277" t="s">
        <v>51</v>
      </c>
      <c r="T41" s="277"/>
      <c r="U41" s="277"/>
      <c r="V41" s="277"/>
      <c r="W41" s="277"/>
      <c r="X41" s="279"/>
      <c r="AA41" s="46"/>
      <c r="AB41"/>
      <c r="AC41"/>
      <c r="AD41"/>
      <c r="AE41"/>
      <c r="AI41" s="46"/>
      <c r="AM41"/>
    </row>
    <row r="42" spans="1:41" ht="18.75" customHeight="1">
      <c r="C42" s="286" t="s">
        <v>95</v>
      </c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AA42" s="46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3:A40"/>
    <mergeCell ref="A5:A7"/>
    <mergeCell ref="B33:B40"/>
    <mergeCell ref="J33:J40"/>
    <mergeCell ref="R33:R40"/>
    <mergeCell ref="A8:A14"/>
    <mergeCell ref="A15:A20"/>
    <mergeCell ref="A25:A32"/>
    <mergeCell ref="Z33:Z40"/>
    <mergeCell ref="AH33:AH40"/>
    <mergeCell ref="AI22:AI24"/>
    <mergeCell ref="C22:C24"/>
    <mergeCell ref="S22:S24"/>
    <mergeCell ref="AA22:AA24"/>
    <mergeCell ref="K22:K24"/>
    <mergeCell ref="A3:A4"/>
    <mergeCell ref="D1:J1"/>
    <mergeCell ref="A21:A24"/>
    <mergeCell ref="AI3:AJ3"/>
    <mergeCell ref="K3:L3"/>
    <mergeCell ref="S3:T3"/>
    <mergeCell ref="C3:D3"/>
    <mergeCell ref="AA3:AB3"/>
    <mergeCell ref="D2:E2"/>
    <mergeCell ref="I2:AM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0.875" hidden="1" customWidth="1"/>
    <col min="6" max="6" width="9.5" hidden="1" customWidth="1"/>
    <col min="7" max="7" width="4.625" hidden="1" customWidth="1"/>
    <col min="8" max="8" width="3.625" style="35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4" width="10.875" hidden="1" customWidth="1"/>
    <col min="15" max="15" width="4.625" hidden="1" customWidth="1"/>
    <col min="16" max="16" width="3.625" style="35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9.5" hidden="1" customWidth="1"/>
    <col min="22" max="22" width="10.875" hidden="1" customWidth="1"/>
    <col min="23" max="23" width="4.625" hidden="1" customWidth="1"/>
    <col min="24" max="24" width="3.625" style="35" customWidth="1"/>
    <col min="25" max="25" width="4.625" customWidth="1"/>
    <col min="26" max="26" width="3.625" style="12" customWidth="1"/>
    <col min="27" max="27" width="10.625" style="12" customWidth="1"/>
    <col min="28" max="28" width="4.625" style="4" customWidth="1"/>
    <col min="29" max="31" width="6.625" style="4" hidden="1" customWidth="1"/>
    <col min="32" max="32" width="3.625" style="35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4" hidden="1" customWidth="1"/>
    <col min="40" max="40" width="3.625" style="35" customWidth="1"/>
    <col min="41" max="41" width="4.625" customWidth="1"/>
  </cols>
  <sheetData>
    <row r="1" spans="1:41" ht="19.5" customHeight="1">
      <c r="A1" s="7"/>
      <c r="B1" s="44"/>
      <c r="C1" s="44"/>
      <c r="D1" s="430" t="s">
        <v>17</v>
      </c>
      <c r="E1" s="430"/>
      <c r="F1" s="430"/>
      <c r="G1" s="430"/>
      <c r="H1" s="430"/>
      <c r="I1" s="430"/>
      <c r="J1" s="430"/>
      <c r="K1" s="4" t="s">
        <v>565</v>
      </c>
      <c r="L1" t="s">
        <v>360</v>
      </c>
      <c r="Z1" s="44"/>
      <c r="AA1" s="44"/>
      <c r="AB1" s="7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28</v>
      </c>
      <c r="C2" s="309" t="s">
        <v>1</v>
      </c>
      <c r="D2" s="433">
        <v>236</v>
      </c>
      <c r="E2" s="433"/>
      <c r="F2" s="34"/>
      <c r="G2" s="34"/>
      <c r="H2" s="34"/>
      <c r="I2" s="437" t="s">
        <v>356</v>
      </c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294"/>
      <c r="AO2" s="294"/>
    </row>
    <row r="3" spans="1:41" s="12" customFormat="1" ht="14.1" customHeight="1">
      <c r="A3" s="431" t="s">
        <v>6</v>
      </c>
      <c r="B3" s="13"/>
      <c r="C3" s="447">
        <v>45775</v>
      </c>
      <c r="D3" s="447"/>
      <c r="E3" s="16"/>
      <c r="F3" s="16"/>
      <c r="G3" s="16"/>
      <c r="H3" s="32"/>
      <c r="I3" s="13" t="s">
        <v>7</v>
      </c>
      <c r="J3" s="13"/>
      <c r="K3" s="447">
        <f>C3+1</f>
        <v>45776</v>
      </c>
      <c r="L3" s="447"/>
      <c r="M3" s="16"/>
      <c r="N3" s="16"/>
      <c r="O3" s="16"/>
      <c r="P3" s="32"/>
      <c r="Q3" s="13" t="s">
        <v>8</v>
      </c>
      <c r="R3" s="115"/>
      <c r="S3" s="447">
        <f>C3+2</f>
        <v>45777</v>
      </c>
      <c r="T3" s="447"/>
      <c r="U3" s="16"/>
      <c r="V3" s="16"/>
      <c r="W3" s="16"/>
      <c r="X3" s="32"/>
      <c r="Y3" s="13" t="s">
        <v>9</v>
      </c>
      <c r="Z3" s="115"/>
      <c r="AA3" s="447">
        <f>C3+3</f>
        <v>45778</v>
      </c>
      <c r="AB3" s="447"/>
      <c r="AC3" s="16"/>
      <c r="AD3" s="16"/>
      <c r="AE3" s="16"/>
      <c r="AF3" s="32"/>
      <c r="AG3" s="13" t="s">
        <v>10</v>
      </c>
      <c r="AH3" s="115"/>
      <c r="AI3" s="447">
        <f>C3+4</f>
        <v>45779</v>
      </c>
      <c r="AJ3" s="447"/>
      <c r="AK3" s="16"/>
      <c r="AL3" s="16"/>
      <c r="AM3" s="16"/>
      <c r="AN3" s="32"/>
      <c r="AO3" s="13" t="s">
        <v>24</v>
      </c>
    </row>
    <row r="4" spans="1:41" s="12" customFormat="1" ht="14.1" customHeight="1">
      <c r="A4" s="431"/>
      <c r="B4" s="13" t="s">
        <v>11</v>
      </c>
      <c r="C4" s="13" t="s">
        <v>12</v>
      </c>
      <c r="D4" s="13" t="s">
        <v>15</v>
      </c>
      <c r="E4" s="13" t="s">
        <v>30</v>
      </c>
      <c r="F4" s="13" t="s">
        <v>31</v>
      </c>
      <c r="G4" s="13" t="s">
        <v>34</v>
      </c>
      <c r="H4" s="32" t="s">
        <v>29</v>
      </c>
      <c r="I4" s="19" t="s">
        <v>52</v>
      </c>
      <c r="J4" s="13" t="s">
        <v>11</v>
      </c>
      <c r="K4" s="13" t="s">
        <v>12</v>
      </c>
      <c r="L4" s="13" t="s">
        <v>15</v>
      </c>
      <c r="M4" s="13" t="s">
        <v>30</v>
      </c>
      <c r="N4" s="13" t="s">
        <v>31</v>
      </c>
      <c r="O4" s="13" t="s">
        <v>34</v>
      </c>
      <c r="P4" s="32" t="s">
        <v>29</v>
      </c>
      <c r="Q4" s="19" t="s">
        <v>52</v>
      </c>
      <c r="R4" s="115" t="s">
        <v>11</v>
      </c>
      <c r="S4" s="13" t="s">
        <v>12</v>
      </c>
      <c r="T4" s="13" t="s">
        <v>15</v>
      </c>
      <c r="U4" s="13" t="s">
        <v>30</v>
      </c>
      <c r="V4" s="13" t="s">
        <v>31</v>
      </c>
      <c r="W4" s="13" t="s">
        <v>34</v>
      </c>
      <c r="X4" s="32" t="s">
        <v>29</v>
      </c>
      <c r="Y4" s="19" t="s">
        <v>52</v>
      </c>
      <c r="Z4" s="115" t="s">
        <v>11</v>
      </c>
      <c r="AA4" s="13" t="s">
        <v>12</v>
      </c>
      <c r="AB4" s="13" t="s">
        <v>15</v>
      </c>
      <c r="AC4" s="13" t="s">
        <v>30</v>
      </c>
      <c r="AD4" s="13" t="s">
        <v>31</v>
      </c>
      <c r="AE4" s="13" t="s">
        <v>34</v>
      </c>
      <c r="AF4" s="32" t="s">
        <v>29</v>
      </c>
      <c r="AG4" s="19" t="s">
        <v>52</v>
      </c>
      <c r="AH4" s="115" t="s">
        <v>11</v>
      </c>
      <c r="AI4" s="13" t="s">
        <v>12</v>
      </c>
      <c r="AJ4" s="13" t="s">
        <v>15</v>
      </c>
      <c r="AK4" s="13" t="s">
        <v>30</v>
      </c>
      <c r="AL4" s="13" t="s">
        <v>31</v>
      </c>
      <c r="AM4" s="13" t="s">
        <v>34</v>
      </c>
      <c r="AN4" s="32" t="s">
        <v>29</v>
      </c>
      <c r="AO4" s="19" t="s">
        <v>52</v>
      </c>
    </row>
    <row r="5" spans="1:41" s="12" customFormat="1" ht="14.1" customHeight="1">
      <c r="A5" s="432" t="s">
        <v>13</v>
      </c>
      <c r="B5" s="77" t="s">
        <v>553</v>
      </c>
      <c r="C5" s="113" t="s">
        <v>89</v>
      </c>
      <c r="D5" s="114">
        <v>90</v>
      </c>
      <c r="E5" s="72">
        <f>D5/20</f>
        <v>4.5</v>
      </c>
      <c r="F5" s="13"/>
      <c r="G5" s="13"/>
      <c r="H5" s="106">
        <f>(D5*$D$2)/1000</f>
        <v>21.24</v>
      </c>
      <c r="I5" s="305"/>
      <c r="J5" s="77" t="s">
        <v>325</v>
      </c>
      <c r="K5" s="113" t="s">
        <v>324</v>
      </c>
      <c r="L5" s="114">
        <v>80</v>
      </c>
      <c r="M5" s="72">
        <f>L5/20</f>
        <v>4</v>
      </c>
      <c r="N5" s="13"/>
      <c r="O5" s="13"/>
      <c r="P5" s="106">
        <f>(L5*$D$2)/1000</f>
        <v>18.88</v>
      </c>
      <c r="Q5" s="70"/>
      <c r="R5" s="249" t="s">
        <v>153</v>
      </c>
      <c r="S5" s="85" t="s">
        <v>136</v>
      </c>
      <c r="T5" s="88">
        <v>150</v>
      </c>
      <c r="U5" s="265">
        <f>T5/30</f>
        <v>5</v>
      </c>
      <c r="V5" s="266"/>
      <c r="W5" s="266"/>
      <c r="X5" s="106">
        <f>(T5*$D$2)/1000</f>
        <v>35.4</v>
      </c>
      <c r="Y5" s="70"/>
      <c r="Z5" s="77"/>
      <c r="AA5" s="113"/>
      <c r="AB5" s="114"/>
      <c r="AC5" s="72"/>
      <c r="AD5" s="13"/>
      <c r="AE5" s="13"/>
      <c r="AF5" s="106"/>
      <c r="AG5" s="70"/>
      <c r="AH5" s="77"/>
      <c r="AI5" s="113"/>
      <c r="AJ5" s="114"/>
      <c r="AK5" s="72"/>
      <c r="AL5" s="13"/>
      <c r="AM5" s="13"/>
      <c r="AN5" s="106"/>
      <c r="AO5" s="70"/>
    </row>
    <row r="6" spans="1:41" s="12" customFormat="1" ht="14.1" customHeight="1">
      <c r="A6" s="432"/>
      <c r="B6" s="71" t="s">
        <v>72</v>
      </c>
      <c r="C6" s="78" t="s">
        <v>554</v>
      </c>
      <c r="D6" s="79">
        <v>10</v>
      </c>
      <c r="E6" s="72">
        <f>D6/20</f>
        <v>0.5</v>
      </c>
      <c r="F6" s="72"/>
      <c r="G6" s="13"/>
      <c r="H6" s="106">
        <f>(D6*$D$2)/1000</f>
        <v>2.36</v>
      </c>
      <c r="I6" s="121"/>
      <c r="J6" s="71" t="s">
        <v>326</v>
      </c>
      <c r="K6" s="78" t="s">
        <v>327</v>
      </c>
      <c r="L6" s="79">
        <v>20</v>
      </c>
      <c r="M6" s="72">
        <f>L6/20</f>
        <v>1</v>
      </c>
      <c r="N6" s="72"/>
      <c r="O6" s="13"/>
      <c r="P6" s="106">
        <f>(L6*$D$2)/1000</f>
        <v>4.72</v>
      </c>
      <c r="Q6" s="110"/>
      <c r="R6" s="250"/>
      <c r="S6" s="85"/>
      <c r="T6" s="56"/>
      <c r="U6" s="290"/>
      <c r="V6" s="129"/>
      <c r="W6" s="267"/>
      <c r="X6" s="81"/>
      <c r="Y6" s="138"/>
      <c r="Z6" s="71"/>
      <c r="AA6" s="78"/>
      <c r="AB6" s="79"/>
      <c r="AC6" s="72"/>
      <c r="AD6" s="72"/>
      <c r="AE6" s="13"/>
      <c r="AF6" s="106"/>
      <c r="AG6" s="110"/>
      <c r="AH6" s="71"/>
      <c r="AI6" s="78"/>
      <c r="AJ6" s="79"/>
      <c r="AK6" s="72"/>
      <c r="AL6" s="72"/>
      <c r="AM6" s="75"/>
      <c r="AN6" s="106"/>
      <c r="AO6" s="110"/>
    </row>
    <row r="7" spans="1:41" s="12" customFormat="1" ht="14.1" customHeight="1">
      <c r="A7" s="432"/>
      <c r="B7" s="18" t="s">
        <v>90</v>
      </c>
      <c r="C7" s="316"/>
      <c r="D7" s="30"/>
      <c r="E7" s="13"/>
      <c r="F7" s="13"/>
      <c r="G7" s="13"/>
      <c r="H7" s="70"/>
      <c r="I7" s="121"/>
      <c r="J7" s="18" t="s">
        <v>328</v>
      </c>
      <c r="K7" s="5"/>
      <c r="L7" s="13"/>
      <c r="M7" s="13"/>
      <c r="N7" s="13"/>
      <c r="O7" s="13"/>
      <c r="P7" s="32"/>
      <c r="Q7" s="110"/>
      <c r="R7" s="291" t="s">
        <v>154</v>
      </c>
      <c r="S7" s="199"/>
      <c r="T7" s="88"/>
      <c r="U7" s="292"/>
      <c r="V7" s="267"/>
      <c r="W7" s="63"/>
      <c r="X7" s="81"/>
      <c r="Y7" s="138"/>
      <c r="Z7" s="18"/>
      <c r="AA7" s="5"/>
      <c r="AB7" s="13"/>
      <c r="AC7" s="13"/>
      <c r="AD7" s="13"/>
      <c r="AE7" s="13"/>
      <c r="AF7" s="32"/>
      <c r="AG7" s="110"/>
      <c r="AH7" s="18"/>
      <c r="AI7" s="5"/>
      <c r="AJ7" s="30"/>
      <c r="AK7" s="13"/>
      <c r="AL7" s="13"/>
      <c r="AM7" s="13"/>
      <c r="AN7" s="70"/>
      <c r="AO7" s="110"/>
    </row>
    <row r="8" spans="1:41" s="12" customFormat="1" ht="14.1" customHeight="1">
      <c r="A8" s="432" t="s">
        <v>2</v>
      </c>
      <c r="B8" s="208" t="s">
        <v>261</v>
      </c>
      <c r="C8" s="101" t="s">
        <v>321</v>
      </c>
      <c r="D8" s="88">
        <v>70</v>
      </c>
      <c r="E8" s="178"/>
      <c r="F8" s="296">
        <f>D8/35</f>
        <v>2</v>
      </c>
      <c r="G8" s="171"/>
      <c r="H8" s="84">
        <f t="shared" ref="H8:H12" si="0">(D8*$D$2)/1000</f>
        <v>16.52</v>
      </c>
      <c r="I8" s="90"/>
      <c r="J8" s="73" t="s">
        <v>289</v>
      </c>
      <c r="K8" s="85" t="s">
        <v>219</v>
      </c>
      <c r="L8" s="89">
        <v>90</v>
      </c>
      <c r="M8" s="178"/>
      <c r="N8" s="124">
        <f>L8*0.8/35</f>
        <v>2.0571428571428569</v>
      </c>
      <c r="O8" s="171"/>
      <c r="P8" s="106">
        <v>174.05</v>
      </c>
      <c r="Q8" s="90"/>
      <c r="R8" s="102" t="s">
        <v>194</v>
      </c>
      <c r="S8" s="85" t="s">
        <v>445</v>
      </c>
      <c r="T8" s="89">
        <v>50</v>
      </c>
      <c r="U8" s="108"/>
      <c r="V8" s="89">
        <f>T8/35</f>
        <v>1.4285714285714286</v>
      </c>
      <c r="W8" s="137"/>
      <c r="X8" s="32">
        <f t="shared" ref="X8:X15" si="1">(T8*$D$2)/1000</f>
        <v>11.8</v>
      </c>
      <c r="Y8" s="307"/>
      <c r="Z8" s="73"/>
      <c r="AA8" s="85"/>
      <c r="AB8" s="72"/>
      <c r="AC8" s="176"/>
      <c r="AD8" s="92"/>
      <c r="AE8" s="177"/>
      <c r="AF8" s="84"/>
      <c r="AG8" s="90"/>
      <c r="AH8" s="55"/>
      <c r="AI8" s="85"/>
      <c r="AJ8" s="89"/>
      <c r="AK8" s="178"/>
      <c r="AL8" s="88"/>
      <c r="AM8" s="171"/>
      <c r="AN8" s="106"/>
      <c r="AO8" s="90"/>
    </row>
    <row r="9" spans="1:41" s="12" customFormat="1" ht="14.1" customHeight="1">
      <c r="A9" s="432"/>
      <c r="B9" s="209" t="s">
        <v>236</v>
      </c>
      <c r="C9" s="17" t="s">
        <v>263</v>
      </c>
      <c r="D9" s="88">
        <v>2</v>
      </c>
      <c r="E9" s="140"/>
      <c r="F9" s="137"/>
      <c r="G9" s="131"/>
      <c r="H9" s="84">
        <f t="shared" si="0"/>
        <v>0.47199999999999998</v>
      </c>
      <c r="I9" s="87"/>
      <c r="J9" s="74" t="s">
        <v>290</v>
      </c>
      <c r="K9" s="146" t="s">
        <v>291</v>
      </c>
      <c r="L9" s="164">
        <v>3</v>
      </c>
      <c r="M9" s="131"/>
      <c r="N9" s="131"/>
      <c r="O9" s="88">
        <f>L9/100</f>
        <v>0.03</v>
      </c>
      <c r="P9" s="106">
        <v>6.9619999999999997</v>
      </c>
      <c r="Q9" s="87"/>
      <c r="R9" s="57" t="s">
        <v>195</v>
      </c>
      <c r="S9" s="85" t="s">
        <v>495</v>
      </c>
      <c r="T9" s="89">
        <v>10</v>
      </c>
      <c r="U9" s="108"/>
      <c r="V9" s="124"/>
      <c r="W9" s="88"/>
      <c r="X9" s="32">
        <f t="shared" si="1"/>
        <v>2.36</v>
      </c>
      <c r="Y9" s="87"/>
      <c r="Z9" s="74"/>
      <c r="AA9" s="67"/>
      <c r="AB9" s="72"/>
      <c r="AC9" s="124"/>
      <c r="AD9" s="124"/>
      <c r="AE9" s="86"/>
      <c r="AF9" s="84"/>
      <c r="AG9" s="87"/>
      <c r="AH9" s="93"/>
      <c r="AI9" s="85"/>
      <c r="AJ9" s="89"/>
      <c r="AK9" s="140"/>
      <c r="AL9" s="137"/>
      <c r="AM9" s="131"/>
      <c r="AN9" s="106"/>
      <c r="AO9" s="87"/>
    </row>
    <row r="10" spans="1:41" s="12" customFormat="1" ht="14.1" customHeight="1">
      <c r="A10" s="432"/>
      <c r="B10" s="209" t="s">
        <v>232</v>
      </c>
      <c r="C10" s="85" t="s">
        <v>264</v>
      </c>
      <c r="D10" s="88">
        <v>1</v>
      </c>
      <c r="E10" s="131"/>
      <c r="F10" s="131"/>
      <c r="G10" s="131">
        <f>D10/100</f>
        <v>0.01</v>
      </c>
      <c r="H10" s="84">
        <f t="shared" si="0"/>
        <v>0.23599999999999999</v>
      </c>
      <c r="I10" s="179"/>
      <c r="J10" s="74" t="s">
        <v>113</v>
      </c>
      <c r="K10" s="146" t="s">
        <v>292</v>
      </c>
      <c r="L10" s="164">
        <v>15</v>
      </c>
      <c r="M10" s="131"/>
      <c r="N10" s="131"/>
      <c r="O10" s="88">
        <f>L10/100</f>
        <v>0.15</v>
      </c>
      <c r="P10" s="106">
        <v>34.81</v>
      </c>
      <c r="Q10" s="87"/>
      <c r="R10" s="57" t="s">
        <v>494</v>
      </c>
      <c r="S10" s="85" t="s">
        <v>539</v>
      </c>
      <c r="T10" s="89">
        <v>20</v>
      </c>
      <c r="U10" s="108"/>
      <c r="V10" s="89"/>
      <c r="W10" s="88">
        <f>T10/100</f>
        <v>0.2</v>
      </c>
      <c r="X10" s="32">
        <f t="shared" si="1"/>
        <v>4.72</v>
      </c>
      <c r="Y10" s="179"/>
      <c r="Z10" s="74"/>
      <c r="AA10" s="67"/>
      <c r="AB10" s="72"/>
      <c r="AC10" s="124"/>
      <c r="AD10" s="124"/>
      <c r="AE10" s="86"/>
      <c r="AF10" s="84"/>
      <c r="AG10" s="87"/>
      <c r="AH10" s="93"/>
      <c r="AI10" s="85"/>
      <c r="AJ10" s="89"/>
      <c r="AK10" s="92"/>
      <c r="AL10" s="92"/>
      <c r="AM10" s="88"/>
      <c r="AN10" s="106"/>
      <c r="AO10" s="87"/>
    </row>
    <row r="11" spans="1:41" s="12" customFormat="1" ht="14.1" customHeight="1">
      <c r="A11" s="432"/>
      <c r="B11" s="209" t="s">
        <v>308</v>
      </c>
      <c r="C11" s="17" t="s">
        <v>254</v>
      </c>
      <c r="D11" s="88">
        <v>35</v>
      </c>
      <c r="E11" s="131"/>
      <c r="F11" s="131"/>
      <c r="G11" s="131">
        <f>D11/100</f>
        <v>0.35</v>
      </c>
      <c r="H11" s="84">
        <f t="shared" si="0"/>
        <v>8.26</v>
      </c>
      <c r="I11" s="87"/>
      <c r="J11" s="74"/>
      <c r="K11" s="146" t="s">
        <v>293</v>
      </c>
      <c r="L11" s="164">
        <v>1</v>
      </c>
      <c r="M11" s="137"/>
      <c r="N11" s="137"/>
      <c r="O11" s="88"/>
      <c r="P11" s="106">
        <v>69.62</v>
      </c>
      <c r="Q11" s="87"/>
      <c r="R11" s="57" t="s">
        <v>124</v>
      </c>
      <c r="S11" s="85" t="s">
        <v>311</v>
      </c>
      <c r="T11" s="89">
        <v>50</v>
      </c>
      <c r="U11" s="108"/>
      <c r="V11" s="124"/>
      <c r="W11" s="88">
        <f>T11/100</f>
        <v>0.5</v>
      </c>
      <c r="X11" s="32">
        <f t="shared" si="1"/>
        <v>11.8</v>
      </c>
      <c r="Y11" s="90"/>
      <c r="Z11" s="74"/>
      <c r="AA11" s="67"/>
      <c r="AB11" s="72"/>
      <c r="AC11" s="59"/>
      <c r="AD11" s="59"/>
      <c r="AE11" s="86"/>
      <c r="AF11" s="125"/>
      <c r="AG11" s="87"/>
      <c r="AH11" s="93"/>
      <c r="AI11" s="85"/>
      <c r="AJ11" s="89"/>
      <c r="AK11" s="92"/>
      <c r="AL11" s="92"/>
      <c r="AM11" s="88"/>
      <c r="AN11" s="106"/>
      <c r="AO11" s="87"/>
    </row>
    <row r="12" spans="1:41" s="12" customFormat="1" ht="14.1" customHeight="1">
      <c r="A12" s="432"/>
      <c r="B12" s="210" t="s">
        <v>224</v>
      </c>
      <c r="C12" s="17" t="s">
        <v>255</v>
      </c>
      <c r="D12" s="88">
        <v>10</v>
      </c>
      <c r="E12" s="137"/>
      <c r="F12" s="137"/>
      <c r="G12" s="131">
        <f>D12/100</f>
        <v>0.1</v>
      </c>
      <c r="H12" s="84">
        <f t="shared" si="0"/>
        <v>2.36</v>
      </c>
      <c r="I12" s="87"/>
      <c r="J12" s="103" t="s">
        <v>137</v>
      </c>
      <c r="K12" s="146" t="s">
        <v>537</v>
      </c>
      <c r="L12" s="89">
        <v>20</v>
      </c>
      <c r="M12" s="72"/>
      <c r="N12" s="137"/>
      <c r="O12" s="88">
        <f>L12/100</f>
        <v>0.2</v>
      </c>
      <c r="P12" s="106">
        <v>69.62</v>
      </c>
      <c r="Q12" s="87"/>
      <c r="R12" s="57" t="s">
        <v>153</v>
      </c>
      <c r="S12" s="85" t="s">
        <v>210</v>
      </c>
      <c r="T12" s="89">
        <v>8</v>
      </c>
      <c r="U12" s="108"/>
      <c r="V12" s="89"/>
      <c r="W12" s="88">
        <f>T12/100</f>
        <v>0.08</v>
      </c>
      <c r="X12" s="84">
        <f t="shared" si="1"/>
        <v>1.8879999999999999</v>
      </c>
      <c r="Y12" s="87"/>
      <c r="Z12" s="182"/>
      <c r="AA12" s="85"/>
      <c r="AB12" s="89"/>
      <c r="AC12" s="92"/>
      <c r="AD12" s="92"/>
      <c r="AE12" s="181"/>
      <c r="AF12" s="125"/>
      <c r="AG12" s="87"/>
      <c r="AH12" s="183"/>
      <c r="AI12" s="85"/>
      <c r="AJ12" s="200"/>
      <c r="AK12" s="92"/>
      <c r="AL12" s="92"/>
      <c r="AM12" s="181"/>
      <c r="AN12" s="106"/>
      <c r="AO12" s="87"/>
    </row>
    <row r="13" spans="1:41" s="12" customFormat="1" ht="14.1" customHeight="1">
      <c r="A13" s="432"/>
      <c r="B13" s="192"/>
      <c r="C13" s="193"/>
      <c r="D13" s="194"/>
      <c r="E13" s="89"/>
      <c r="F13" s="89"/>
      <c r="G13" s="89"/>
      <c r="H13" s="100"/>
      <c r="I13" s="87"/>
      <c r="J13" s="344"/>
      <c r="K13" s="67"/>
      <c r="L13" s="89"/>
      <c r="M13" s="137"/>
      <c r="N13" s="137"/>
      <c r="O13" s="88"/>
      <c r="P13" s="106"/>
      <c r="Q13" s="87"/>
      <c r="R13" s="103" t="s">
        <v>66</v>
      </c>
      <c r="S13" s="85" t="s">
        <v>221</v>
      </c>
      <c r="T13" s="164">
        <v>12</v>
      </c>
      <c r="U13" s="89"/>
      <c r="V13" s="89"/>
      <c r="W13" s="88">
        <f>T13/100</f>
        <v>0.12</v>
      </c>
      <c r="X13" s="100">
        <f t="shared" si="1"/>
        <v>2.8319999999999999</v>
      </c>
      <c r="Y13" s="87"/>
      <c r="Z13" s="93"/>
      <c r="AA13" s="146"/>
      <c r="AB13" s="165"/>
      <c r="AC13" s="124"/>
      <c r="AD13" s="124"/>
      <c r="AE13" s="92"/>
      <c r="AF13" s="106"/>
      <c r="AG13" s="87"/>
      <c r="AH13" s="285"/>
      <c r="AI13" s="85"/>
      <c r="AJ13" s="105"/>
      <c r="AK13" s="56"/>
      <c r="AL13" s="89"/>
      <c r="AM13" s="88"/>
      <c r="AN13" s="100"/>
      <c r="AO13" s="87"/>
    </row>
    <row r="14" spans="1:41" s="12" customFormat="1" ht="14.1" customHeight="1">
      <c r="A14" s="432"/>
      <c r="B14" s="83"/>
      <c r="C14" s="85"/>
      <c r="D14" s="105"/>
      <c r="E14" s="56"/>
      <c r="F14" s="89"/>
      <c r="G14" s="88"/>
      <c r="H14" s="100"/>
      <c r="I14" s="87"/>
      <c r="J14" s="92"/>
      <c r="K14" s="85"/>
      <c r="L14" s="89"/>
      <c r="M14" s="172"/>
      <c r="N14" s="107"/>
      <c r="O14" s="88"/>
      <c r="P14" s="100"/>
      <c r="Q14" s="409"/>
      <c r="R14" s="74"/>
      <c r="S14" s="410" t="s">
        <v>524</v>
      </c>
      <c r="T14" s="89">
        <v>5</v>
      </c>
      <c r="U14" s="393">
        <f>T14/85</f>
        <v>5.8823529411764705E-2</v>
      </c>
      <c r="V14" s="104"/>
      <c r="W14" s="104"/>
      <c r="X14" s="100">
        <f t="shared" si="1"/>
        <v>1.18</v>
      </c>
      <c r="Y14" s="87"/>
      <c r="Z14" s="92"/>
      <c r="AA14" s="109"/>
      <c r="AB14" s="107"/>
      <c r="AC14" s="59"/>
      <c r="AD14" s="59"/>
      <c r="AE14" s="88"/>
      <c r="AF14" s="100"/>
      <c r="AG14" s="87"/>
      <c r="AH14" s="240"/>
      <c r="AI14" s="101"/>
      <c r="AJ14" s="164"/>
      <c r="AK14" s="131"/>
      <c r="AL14" s="131"/>
      <c r="AM14" s="149"/>
      <c r="AN14" s="106"/>
      <c r="AO14" s="87"/>
    </row>
    <row r="15" spans="1:41" s="12" customFormat="1" ht="14.1" customHeight="1">
      <c r="A15" s="459" t="s">
        <v>3</v>
      </c>
      <c r="B15" s="302" t="s">
        <v>105</v>
      </c>
      <c r="C15" s="141" t="s">
        <v>260</v>
      </c>
      <c r="D15" s="89">
        <v>55</v>
      </c>
      <c r="E15" s="89"/>
      <c r="F15" s="88">
        <f>D15*0.9/50</f>
        <v>0.99</v>
      </c>
      <c r="G15" s="131"/>
      <c r="H15" s="100">
        <f t="shared" ref="H15" si="2">(D15*$D$2)/1000</f>
        <v>12.98</v>
      </c>
      <c r="I15" s="87"/>
      <c r="J15" s="207" t="s">
        <v>457</v>
      </c>
      <c r="K15" s="85" t="s">
        <v>258</v>
      </c>
      <c r="L15" s="89">
        <v>55</v>
      </c>
      <c r="M15" s="176"/>
      <c r="N15" s="92">
        <f>L15/140</f>
        <v>0.39285714285714285</v>
      </c>
      <c r="O15" s="88"/>
      <c r="P15" s="106">
        <f>(L15*$D$2)/1000</f>
        <v>12.98</v>
      </c>
      <c r="Q15" s="87"/>
      <c r="R15" s="93"/>
      <c r="S15" s="85" t="s">
        <v>540</v>
      </c>
      <c r="T15" s="89">
        <v>10</v>
      </c>
      <c r="U15" s="236"/>
      <c r="V15" s="149">
        <f>T15*0.9/55</f>
        <v>0.16363636363636364</v>
      </c>
      <c r="W15" s="131"/>
      <c r="X15" s="32">
        <f t="shared" si="1"/>
        <v>2.36</v>
      </c>
      <c r="Y15" s="87"/>
      <c r="Z15" s="55"/>
      <c r="AA15" s="85"/>
      <c r="AB15" s="89"/>
      <c r="AC15" s="236"/>
      <c r="AD15" s="149"/>
      <c r="AE15" s="131"/>
      <c r="AF15" s="32"/>
      <c r="AG15" s="87"/>
      <c r="AH15" s="55"/>
      <c r="AI15" s="85"/>
      <c r="AJ15" s="89"/>
      <c r="AK15" s="140"/>
      <c r="AL15" s="137"/>
      <c r="AM15" s="131"/>
      <c r="AN15" s="106"/>
      <c r="AO15" s="90"/>
    </row>
    <row r="16" spans="1:41" s="12" customFormat="1" ht="14.1" customHeight="1">
      <c r="A16" s="459"/>
      <c r="B16" s="189" t="s">
        <v>506</v>
      </c>
      <c r="C16" s="141" t="s">
        <v>507</v>
      </c>
      <c r="D16" s="89">
        <v>5</v>
      </c>
      <c r="E16" s="89"/>
      <c r="F16" s="124"/>
      <c r="G16" s="131"/>
      <c r="H16" s="106">
        <f>(D16*$D$2)/1000</f>
        <v>1.18</v>
      </c>
      <c r="I16" s="94"/>
      <c r="J16" s="93" t="s">
        <v>177</v>
      </c>
      <c r="K16" s="146" t="s">
        <v>459</v>
      </c>
      <c r="L16" s="164">
        <v>20</v>
      </c>
      <c r="M16" s="124">
        <f>L16/55</f>
        <v>0.36363636363636365</v>
      </c>
      <c r="N16" s="124"/>
      <c r="O16" s="137"/>
      <c r="P16" s="106">
        <f>(L16*$D$2)/1000</f>
        <v>4.72</v>
      </c>
      <c r="Q16" s="90"/>
      <c r="R16" s="92"/>
      <c r="S16" s="85" t="s">
        <v>541</v>
      </c>
      <c r="T16" s="89">
        <v>5</v>
      </c>
      <c r="U16" s="236"/>
      <c r="V16" s="149"/>
      <c r="W16" s="104">
        <f>T16/100</f>
        <v>0.05</v>
      </c>
      <c r="X16" s="32">
        <f t="shared" ref="X16:X18" si="3">(T16*$D$2)/1000</f>
        <v>1.18</v>
      </c>
      <c r="Y16" s="284"/>
      <c r="Z16" s="93"/>
      <c r="AA16" s="85"/>
      <c r="AB16" s="89"/>
      <c r="AC16" s="148"/>
      <c r="AD16" s="124"/>
      <c r="AE16" s="131"/>
      <c r="AF16" s="32"/>
      <c r="AG16" s="90"/>
      <c r="AH16" s="93"/>
      <c r="AI16" s="85"/>
      <c r="AJ16" s="89"/>
      <c r="AK16" s="124"/>
      <c r="AL16" s="124"/>
      <c r="AM16" s="88"/>
      <c r="AN16" s="106"/>
      <c r="AO16" s="87"/>
    </row>
    <row r="17" spans="1:41" s="12" customFormat="1" ht="14.1" customHeight="1">
      <c r="A17" s="459"/>
      <c r="B17" s="189" t="s">
        <v>226</v>
      </c>
      <c r="C17" s="141" t="s">
        <v>525</v>
      </c>
      <c r="D17" s="89">
        <v>1</v>
      </c>
      <c r="E17" s="124"/>
      <c r="F17" s="131"/>
      <c r="G17" s="131"/>
      <c r="H17" s="106">
        <f>(D17*$D$2)/1000</f>
        <v>0.23599999999999999</v>
      </c>
      <c r="I17" s="94"/>
      <c r="J17" s="93" t="s">
        <v>142</v>
      </c>
      <c r="K17" s="146" t="s">
        <v>210</v>
      </c>
      <c r="L17" s="164">
        <v>5</v>
      </c>
      <c r="M17" s="181"/>
      <c r="N17" s="124"/>
      <c r="O17" s="88">
        <f>L17/100</f>
        <v>0.05</v>
      </c>
      <c r="P17" s="106">
        <f>(L17*$D$2)/1000</f>
        <v>1.18</v>
      </c>
      <c r="Q17" s="87"/>
      <c r="R17" s="55" t="s">
        <v>490</v>
      </c>
      <c r="S17" s="85" t="s">
        <v>508</v>
      </c>
      <c r="T17" s="89">
        <v>50</v>
      </c>
      <c r="U17" s="236"/>
      <c r="V17" s="149">
        <f>T17*0.9/55</f>
        <v>0.81818181818181823</v>
      </c>
      <c r="W17" s="131"/>
      <c r="X17" s="32">
        <f t="shared" si="3"/>
        <v>11.8</v>
      </c>
      <c r="Y17" s="87"/>
      <c r="Z17" s="93"/>
      <c r="AA17" s="85"/>
      <c r="AB17" s="89"/>
      <c r="AC17" s="167"/>
      <c r="AD17" s="124"/>
      <c r="AE17" s="131"/>
      <c r="AF17" s="125"/>
      <c r="AG17" s="87"/>
      <c r="AH17" s="93"/>
      <c r="AI17" s="85"/>
      <c r="AJ17" s="89"/>
      <c r="AK17" s="124"/>
      <c r="AL17" s="131"/>
      <c r="AM17" s="131"/>
      <c r="AN17" s="106"/>
      <c r="AO17" s="87"/>
    </row>
    <row r="18" spans="1:41" s="12" customFormat="1" ht="14.1" customHeight="1">
      <c r="A18" s="459"/>
      <c r="B18" s="189" t="s">
        <v>230</v>
      </c>
      <c r="C18" s="168"/>
      <c r="D18" s="89"/>
      <c r="E18" s="124"/>
      <c r="F18" s="92"/>
      <c r="G18" s="88"/>
      <c r="H18" s="106"/>
      <c r="I18" s="87"/>
      <c r="J18" s="93" t="s">
        <v>143</v>
      </c>
      <c r="K18" s="146" t="s">
        <v>538</v>
      </c>
      <c r="L18" s="164">
        <v>10</v>
      </c>
      <c r="M18" s="124"/>
      <c r="N18" s="124">
        <f>L18/35</f>
        <v>0.2857142857142857</v>
      </c>
      <c r="O18" s="88"/>
      <c r="P18" s="106">
        <f>(L18*$D$2)/1000</f>
        <v>2.36</v>
      </c>
      <c r="Q18" s="87"/>
      <c r="R18" s="93" t="s">
        <v>230</v>
      </c>
      <c r="S18" s="85" t="s">
        <v>163</v>
      </c>
      <c r="T18" s="89">
        <v>1</v>
      </c>
      <c r="U18" s="148"/>
      <c r="V18" s="124"/>
      <c r="W18" s="131"/>
      <c r="X18" s="32">
        <f t="shared" si="3"/>
        <v>0.23599999999999999</v>
      </c>
      <c r="Y18" s="87"/>
      <c r="Z18" s="282"/>
      <c r="AA18" s="99"/>
      <c r="AB18" s="86"/>
      <c r="AC18" s="397"/>
      <c r="AD18" s="89"/>
      <c r="AE18" s="131"/>
      <c r="AF18" s="84"/>
      <c r="AG18" s="87"/>
      <c r="AH18" s="93"/>
      <c r="AI18" s="85"/>
      <c r="AJ18" s="89"/>
      <c r="AK18" s="124"/>
      <c r="AL18" s="89"/>
      <c r="AM18" s="131"/>
      <c r="AN18" s="106"/>
      <c r="AO18" s="87"/>
    </row>
    <row r="19" spans="1:41" s="12" customFormat="1" ht="14.1" customHeight="1">
      <c r="A19" s="459"/>
      <c r="B19" s="303" t="s">
        <v>214</v>
      </c>
      <c r="C19" s="85"/>
      <c r="D19" s="89"/>
      <c r="E19" s="124"/>
      <c r="F19" s="131"/>
      <c r="G19" s="88"/>
      <c r="H19" s="106"/>
      <c r="I19" s="94"/>
      <c r="J19" s="103" t="s">
        <v>66</v>
      </c>
      <c r="K19" s="85"/>
      <c r="L19" s="164"/>
      <c r="M19" s="236"/>
      <c r="N19" s="149"/>
      <c r="O19" s="88"/>
      <c r="P19" s="32"/>
      <c r="Q19" s="87"/>
      <c r="R19" s="93"/>
      <c r="S19" s="85"/>
      <c r="T19" s="89"/>
      <c r="U19" s="167"/>
      <c r="V19" s="124"/>
      <c r="W19" s="131"/>
      <c r="X19" s="125"/>
      <c r="Y19" s="94"/>
      <c r="Z19" s="103"/>
      <c r="AA19" s="195"/>
      <c r="AB19" s="175"/>
      <c r="AC19" s="124"/>
      <c r="AD19" s="124"/>
      <c r="AE19" s="86"/>
      <c r="AF19" s="125"/>
      <c r="AG19" s="191"/>
      <c r="AH19" s="103"/>
      <c r="AI19" s="85"/>
      <c r="AJ19" s="89"/>
      <c r="AK19" s="140"/>
      <c r="AL19" s="137"/>
      <c r="AM19" s="131"/>
      <c r="AN19" s="106"/>
      <c r="AO19" s="94"/>
    </row>
    <row r="20" spans="1:41" s="12" customFormat="1" ht="14.1" customHeight="1">
      <c r="A20" s="432"/>
      <c r="B20" s="211"/>
      <c r="C20" s="85"/>
      <c r="D20" s="89"/>
      <c r="E20" s="92"/>
      <c r="F20" s="124"/>
      <c r="G20" s="88"/>
      <c r="H20" s="84"/>
      <c r="I20" s="90"/>
      <c r="J20" s="219"/>
      <c r="K20" s="141"/>
      <c r="L20" s="89"/>
      <c r="M20" s="142"/>
      <c r="N20" s="124"/>
      <c r="O20" s="88"/>
      <c r="P20" s="125"/>
      <c r="Q20" s="87"/>
      <c r="R20" s="282"/>
      <c r="S20" s="99"/>
      <c r="T20" s="86"/>
      <c r="U20" s="397"/>
      <c r="V20" s="89"/>
      <c r="W20" s="131"/>
      <c r="X20" s="84"/>
      <c r="Y20" s="90"/>
      <c r="Z20" s="92"/>
      <c r="AA20" s="85"/>
      <c r="AB20" s="89"/>
      <c r="AC20" s="89"/>
      <c r="AD20" s="89"/>
      <c r="AE20" s="88"/>
      <c r="AF20" s="100"/>
      <c r="AG20" s="87"/>
      <c r="AH20" s="219"/>
      <c r="AI20" s="141"/>
      <c r="AJ20" s="89"/>
      <c r="AK20" s="142"/>
      <c r="AL20" s="124"/>
      <c r="AM20" s="88"/>
      <c r="AN20" s="125"/>
      <c r="AO20" s="87"/>
    </row>
    <row r="21" spans="1:41" s="12" customFormat="1" ht="14.1" customHeight="1">
      <c r="A21" s="441" t="s">
        <v>4</v>
      </c>
      <c r="B21" s="188" t="s">
        <v>97</v>
      </c>
      <c r="C21" s="163" t="s">
        <v>98</v>
      </c>
      <c r="D21" s="214">
        <v>75</v>
      </c>
      <c r="E21" s="215"/>
      <c r="F21" s="215"/>
      <c r="G21" s="131">
        <f>D21/100</f>
        <v>0.75</v>
      </c>
      <c r="H21" s="216">
        <f>(D21*$D$2)/1000</f>
        <v>17.7</v>
      </c>
      <c r="I21" s="217"/>
      <c r="J21" s="188" t="s">
        <v>99</v>
      </c>
      <c r="K21" s="163" t="s">
        <v>100</v>
      </c>
      <c r="L21" s="214">
        <v>75</v>
      </c>
      <c r="M21" s="92"/>
      <c r="N21" s="215"/>
      <c r="O21" s="131">
        <f>L21/100</f>
        <v>0.75</v>
      </c>
      <c r="P21" s="216">
        <f>(L21*$D$2)/1000</f>
        <v>17.7</v>
      </c>
      <c r="Q21" s="217"/>
      <c r="R21" s="251"/>
      <c r="S21" s="163"/>
      <c r="T21" s="164"/>
      <c r="U21" s="59"/>
      <c r="V21" s="59"/>
      <c r="W21" s="88"/>
      <c r="X21" s="106"/>
      <c r="Y21" s="90"/>
      <c r="Z21" s="173"/>
      <c r="AA21" s="163"/>
      <c r="AB21" s="164"/>
      <c r="AC21" s="59"/>
      <c r="AD21" s="59"/>
      <c r="AE21" s="88"/>
      <c r="AF21" s="106"/>
      <c r="AG21" s="90"/>
      <c r="AH21" s="173"/>
      <c r="AI21" s="163"/>
      <c r="AJ21" s="164"/>
      <c r="AK21" s="59"/>
      <c r="AL21" s="59"/>
      <c r="AM21" s="88"/>
      <c r="AN21" s="106"/>
      <c r="AO21" s="90"/>
    </row>
    <row r="22" spans="1:41" s="12" customFormat="1" ht="14.1" customHeight="1">
      <c r="A22" s="442"/>
      <c r="B22" s="188" t="s">
        <v>101</v>
      </c>
      <c r="C22" s="439" t="s">
        <v>102</v>
      </c>
      <c r="D22" s="89"/>
      <c r="E22" s="89"/>
      <c r="F22" s="89"/>
      <c r="G22" s="88"/>
      <c r="H22" s="100"/>
      <c r="I22" s="87"/>
      <c r="J22" s="188" t="s">
        <v>103</v>
      </c>
      <c r="K22" s="439" t="s">
        <v>102</v>
      </c>
      <c r="L22" s="89"/>
      <c r="M22" s="89"/>
      <c r="N22" s="89"/>
      <c r="O22" s="88"/>
      <c r="P22" s="100"/>
      <c r="Q22" s="87"/>
      <c r="R22" s="188"/>
      <c r="S22" s="439"/>
      <c r="T22" s="89"/>
      <c r="U22" s="89"/>
      <c r="V22" s="89"/>
      <c r="W22" s="88"/>
      <c r="X22" s="100"/>
      <c r="Y22" s="87"/>
      <c r="Z22" s="173"/>
      <c r="AA22" s="439"/>
      <c r="AB22" s="89"/>
      <c r="AC22" s="89"/>
      <c r="AD22" s="89"/>
      <c r="AE22" s="88"/>
      <c r="AF22" s="100"/>
      <c r="AG22" s="87"/>
      <c r="AH22" s="173"/>
      <c r="AI22" s="439"/>
      <c r="AJ22" s="89"/>
      <c r="AK22" s="89"/>
      <c r="AL22" s="89"/>
      <c r="AM22" s="88"/>
      <c r="AN22" s="100"/>
      <c r="AO22" s="87"/>
    </row>
    <row r="23" spans="1:41" s="12" customFormat="1" ht="14.1" customHeight="1">
      <c r="A23" s="442"/>
      <c r="B23" s="188" t="s">
        <v>104</v>
      </c>
      <c r="C23" s="440"/>
      <c r="D23" s="89"/>
      <c r="E23" s="89"/>
      <c r="F23" s="59"/>
      <c r="G23" s="88"/>
      <c r="H23" s="100"/>
      <c r="I23" s="87"/>
      <c r="J23" s="188" t="s">
        <v>104</v>
      </c>
      <c r="K23" s="440"/>
      <c r="L23" s="164"/>
      <c r="M23" s="89"/>
      <c r="N23" s="59"/>
      <c r="O23" s="88"/>
      <c r="P23" s="100"/>
      <c r="Q23" s="87"/>
      <c r="R23" s="188"/>
      <c r="S23" s="440"/>
      <c r="T23" s="89"/>
      <c r="U23" s="89"/>
      <c r="V23" s="59"/>
      <c r="W23" s="88"/>
      <c r="X23" s="100"/>
      <c r="Y23" s="87"/>
      <c r="Z23" s="173"/>
      <c r="AA23" s="440"/>
      <c r="AB23" s="89"/>
      <c r="AC23" s="89"/>
      <c r="AD23" s="59"/>
      <c r="AE23" s="88"/>
      <c r="AF23" s="100"/>
      <c r="AG23" s="87"/>
      <c r="AH23" s="173"/>
      <c r="AI23" s="440"/>
      <c r="AJ23" s="89"/>
      <c r="AK23" s="89"/>
      <c r="AL23" s="59"/>
      <c r="AM23" s="88"/>
      <c r="AN23" s="100"/>
      <c r="AO23" s="87"/>
    </row>
    <row r="24" spans="1:41" s="12" customFormat="1" ht="14.1" customHeight="1">
      <c r="A24" s="443"/>
      <c r="B24" s="92" t="s">
        <v>105</v>
      </c>
      <c r="C24" s="440"/>
      <c r="D24" s="89"/>
      <c r="E24" s="89"/>
      <c r="F24" s="89"/>
      <c r="G24" s="88"/>
      <c r="H24" s="100"/>
      <c r="I24" s="87"/>
      <c r="J24" s="92" t="s">
        <v>105</v>
      </c>
      <c r="K24" s="440"/>
      <c r="L24" s="89"/>
      <c r="M24" s="89"/>
      <c r="N24" s="89"/>
      <c r="O24" s="88"/>
      <c r="P24" s="100"/>
      <c r="Q24" s="87"/>
      <c r="R24" s="92"/>
      <c r="S24" s="440"/>
      <c r="T24" s="89"/>
      <c r="U24" s="89"/>
      <c r="V24" s="89"/>
      <c r="W24" s="88"/>
      <c r="X24" s="100"/>
      <c r="Y24" s="87"/>
      <c r="Z24" s="174"/>
      <c r="AA24" s="440"/>
      <c r="AB24" s="89"/>
      <c r="AC24" s="89"/>
      <c r="AD24" s="89"/>
      <c r="AE24" s="88"/>
      <c r="AF24" s="100"/>
      <c r="AG24" s="87"/>
      <c r="AH24" s="174"/>
      <c r="AI24" s="440"/>
      <c r="AJ24" s="89"/>
      <c r="AK24" s="89"/>
      <c r="AL24" s="89"/>
      <c r="AM24" s="88"/>
      <c r="AN24" s="100"/>
      <c r="AO24" s="87"/>
    </row>
    <row r="25" spans="1:41" s="12" customFormat="1" ht="14.1" customHeight="1">
      <c r="A25" s="441" t="s">
        <v>0</v>
      </c>
      <c r="B25" s="55" t="s">
        <v>121</v>
      </c>
      <c r="C25" s="256" t="s">
        <v>256</v>
      </c>
      <c r="D25" s="88">
        <v>18</v>
      </c>
      <c r="E25" s="129"/>
      <c r="F25" s="82"/>
      <c r="G25" s="88">
        <f>D25/100</f>
        <v>0.18</v>
      </c>
      <c r="H25" s="106">
        <f t="shared" ref="H25:H27" si="4">(D25*$D$2)/1000</f>
        <v>4.2480000000000002</v>
      </c>
      <c r="I25" s="80"/>
      <c r="J25" s="208" t="s">
        <v>215</v>
      </c>
      <c r="K25" s="230" t="s">
        <v>216</v>
      </c>
      <c r="L25" s="75">
        <v>35</v>
      </c>
      <c r="M25" s="231"/>
      <c r="N25" s="88"/>
      <c r="O25" s="88">
        <f>L25/100</f>
        <v>0.35</v>
      </c>
      <c r="P25" s="125">
        <f>(L25*$D$2)/1000</f>
        <v>8.26</v>
      </c>
      <c r="Q25" s="87"/>
      <c r="R25" s="55"/>
      <c r="S25" s="256"/>
      <c r="T25" s="88"/>
      <c r="U25" s="129"/>
      <c r="V25" s="82"/>
      <c r="W25" s="88"/>
      <c r="X25" s="106"/>
      <c r="Y25" s="87"/>
      <c r="Z25" s="208"/>
      <c r="AA25" s="230"/>
      <c r="AB25" s="75"/>
      <c r="AC25" s="231"/>
      <c r="AD25" s="88"/>
      <c r="AE25" s="88"/>
      <c r="AF25" s="125"/>
      <c r="AG25" s="87"/>
      <c r="AH25" s="229"/>
      <c r="AI25" s="230"/>
      <c r="AJ25" s="75"/>
      <c r="AK25" s="231"/>
      <c r="AL25" s="88"/>
      <c r="AM25" s="88"/>
      <c r="AN25" s="125"/>
      <c r="AO25" s="94"/>
    </row>
    <row r="26" spans="1:41" s="12" customFormat="1" ht="14.1" customHeight="1">
      <c r="A26" s="442"/>
      <c r="B26" s="93" t="s">
        <v>122</v>
      </c>
      <c r="C26" s="85" t="s">
        <v>210</v>
      </c>
      <c r="D26" s="88">
        <v>2</v>
      </c>
      <c r="E26" s="69"/>
      <c r="F26" s="72"/>
      <c r="G26" s="88">
        <f>D26/100</f>
        <v>0.02</v>
      </c>
      <c r="H26" s="106">
        <f t="shared" si="4"/>
        <v>0.47199999999999998</v>
      </c>
      <c r="I26" s="70"/>
      <c r="J26" s="209" t="s">
        <v>177</v>
      </c>
      <c r="K26" s="17" t="s">
        <v>123</v>
      </c>
      <c r="L26" s="75">
        <v>12</v>
      </c>
      <c r="M26" s="137"/>
      <c r="N26" s="201">
        <f>L26*0.5/35</f>
        <v>0.17142857142857143</v>
      </c>
      <c r="O26" s="88"/>
      <c r="P26" s="125">
        <f>(L26*$D$2)/1000</f>
        <v>2.8319999999999999</v>
      </c>
      <c r="Q26" s="94"/>
      <c r="R26" s="93"/>
      <c r="S26" s="85"/>
      <c r="T26" s="88"/>
      <c r="U26" s="69"/>
      <c r="V26" s="72"/>
      <c r="W26" s="88"/>
      <c r="X26" s="106"/>
      <c r="Y26" s="94"/>
      <c r="Z26" s="209"/>
      <c r="AA26" s="17"/>
      <c r="AB26" s="75"/>
      <c r="AC26" s="137"/>
      <c r="AD26" s="201"/>
      <c r="AE26" s="88"/>
      <c r="AF26" s="125"/>
      <c r="AG26" s="94"/>
      <c r="AH26" s="232"/>
      <c r="AI26" s="17"/>
      <c r="AJ26" s="75"/>
      <c r="AK26" s="137"/>
      <c r="AL26" s="201"/>
      <c r="AM26" s="88"/>
      <c r="AN26" s="125"/>
      <c r="AO26" s="94"/>
    </row>
    <row r="27" spans="1:41" s="12" customFormat="1" ht="14.1" customHeight="1">
      <c r="A27" s="442"/>
      <c r="B27" s="93" t="s">
        <v>111</v>
      </c>
      <c r="C27" s="253" t="s">
        <v>257</v>
      </c>
      <c r="D27" s="88">
        <v>5</v>
      </c>
      <c r="E27" s="75"/>
      <c r="F27" s="75"/>
      <c r="G27" s="88">
        <f>D27/100</f>
        <v>0.05</v>
      </c>
      <c r="H27" s="106">
        <f t="shared" si="4"/>
        <v>1.18</v>
      </c>
      <c r="I27" s="70"/>
      <c r="J27" s="209" t="s">
        <v>124</v>
      </c>
      <c r="K27" s="230"/>
      <c r="L27" s="75"/>
      <c r="M27" s="231"/>
      <c r="N27" s="88"/>
      <c r="O27" s="88"/>
      <c r="P27" s="125"/>
      <c r="Q27" s="87"/>
      <c r="R27" s="93"/>
      <c r="S27" s="253"/>
      <c r="T27" s="88"/>
      <c r="U27" s="75"/>
      <c r="V27" s="75"/>
      <c r="W27" s="88"/>
      <c r="X27" s="106"/>
      <c r="Y27" s="87"/>
      <c r="Z27" s="209"/>
      <c r="AA27" s="230"/>
      <c r="AB27" s="75"/>
      <c r="AC27" s="231"/>
      <c r="AD27" s="88"/>
      <c r="AE27" s="88"/>
      <c r="AF27" s="125"/>
      <c r="AG27" s="87"/>
      <c r="AH27" s="232"/>
      <c r="AI27" s="230"/>
      <c r="AJ27" s="75"/>
      <c r="AK27" s="231"/>
      <c r="AL27" s="88"/>
      <c r="AM27" s="88"/>
      <c r="AN27" s="125"/>
      <c r="AO27" s="87"/>
    </row>
    <row r="28" spans="1:41" s="12" customFormat="1" ht="14.1" customHeight="1">
      <c r="A28" s="442"/>
      <c r="B28" s="74"/>
      <c r="C28" s="199" t="s">
        <v>258</v>
      </c>
      <c r="D28" s="204">
        <v>15</v>
      </c>
      <c r="E28" s="75"/>
      <c r="F28" s="75">
        <f>D28/140</f>
        <v>0.10714285714285714</v>
      </c>
      <c r="G28" s="75"/>
      <c r="H28" s="106">
        <f t="shared" ref="H28:H30" si="5">(D28*$D$2)/1000</f>
        <v>3.54</v>
      </c>
      <c r="I28" s="70"/>
      <c r="J28" s="232" t="s">
        <v>125</v>
      </c>
      <c r="K28" s="17"/>
      <c r="L28" s="88"/>
      <c r="M28" s="59"/>
      <c r="N28" s="137"/>
      <c r="O28" s="137"/>
      <c r="P28" s="125"/>
      <c r="Q28" s="87"/>
      <c r="R28" s="74"/>
      <c r="S28" s="199"/>
      <c r="T28" s="88"/>
      <c r="U28" s="75"/>
      <c r="V28" s="75"/>
      <c r="W28" s="88"/>
      <c r="X28" s="106"/>
      <c r="Y28" s="87"/>
      <c r="Z28" s="232"/>
      <c r="AA28" s="17"/>
      <c r="AB28" s="88"/>
      <c r="AC28" s="59"/>
      <c r="AD28" s="137"/>
      <c r="AE28" s="137"/>
      <c r="AF28" s="125"/>
      <c r="AG28" s="87"/>
      <c r="AH28" s="232"/>
      <c r="AI28" s="17"/>
      <c r="AJ28" s="75"/>
      <c r="AK28" s="59"/>
      <c r="AL28" s="88"/>
      <c r="AM28" s="88"/>
      <c r="AN28" s="233"/>
      <c r="AO28" s="128"/>
    </row>
    <row r="29" spans="1:41" s="12" customFormat="1" ht="14.1" customHeight="1">
      <c r="A29" s="442"/>
      <c r="B29" s="74"/>
      <c r="C29" s="199" t="s">
        <v>259</v>
      </c>
      <c r="D29" s="88">
        <v>1</v>
      </c>
      <c r="E29" s="72"/>
      <c r="F29" s="72"/>
      <c r="G29" s="75"/>
      <c r="H29" s="106">
        <f t="shared" si="5"/>
        <v>0.23599999999999999</v>
      </c>
      <c r="I29" s="70"/>
      <c r="J29" s="232" t="s">
        <v>111</v>
      </c>
      <c r="K29" s="17"/>
      <c r="L29" s="88"/>
      <c r="M29" s="248"/>
      <c r="N29" s="248"/>
      <c r="O29" s="75"/>
      <c r="P29" s="81"/>
      <c r="Q29" s="128"/>
      <c r="R29" s="74"/>
      <c r="S29" s="199"/>
      <c r="T29" s="204"/>
      <c r="U29" s="75"/>
      <c r="V29" s="75"/>
      <c r="W29" s="75"/>
      <c r="X29" s="106"/>
      <c r="Y29" s="128"/>
      <c r="Z29" s="232"/>
      <c r="AA29" s="17"/>
      <c r="AB29" s="88"/>
      <c r="AC29" s="248"/>
      <c r="AD29" s="248"/>
      <c r="AE29" s="75"/>
      <c r="AF29" s="81"/>
      <c r="AG29" s="128"/>
      <c r="AH29" s="232"/>
      <c r="AI29" s="17"/>
      <c r="AJ29" s="75"/>
      <c r="AK29" s="234"/>
      <c r="AL29" s="234"/>
      <c r="AM29" s="234"/>
      <c r="AN29" s="235"/>
      <c r="AO29" s="70"/>
    </row>
    <row r="30" spans="1:41" s="12" customFormat="1" ht="14.1" customHeight="1">
      <c r="A30" s="442"/>
      <c r="B30" s="74"/>
      <c r="C30" s="166" t="s">
        <v>260</v>
      </c>
      <c r="D30" s="88">
        <v>3</v>
      </c>
      <c r="E30" s="72"/>
      <c r="F30" s="72">
        <f>D30*0.9/55</f>
        <v>4.9090909090909095E-2</v>
      </c>
      <c r="G30" s="72"/>
      <c r="H30" s="106">
        <f t="shared" si="5"/>
        <v>0.70799999999999996</v>
      </c>
      <c r="I30" s="70"/>
      <c r="J30" s="209"/>
      <c r="K30" s="17"/>
      <c r="L30" s="131"/>
      <c r="M30" s="269"/>
      <c r="N30" s="269"/>
      <c r="O30" s="130"/>
      <c r="P30" s="81"/>
      <c r="Q30" s="80"/>
      <c r="R30" s="74"/>
      <c r="S30" s="199"/>
      <c r="T30" s="88"/>
      <c r="U30" s="72"/>
      <c r="V30" s="72"/>
      <c r="W30" s="75"/>
      <c r="X30" s="106"/>
      <c r="Y30" s="70"/>
      <c r="Z30" s="239"/>
      <c r="AA30" s="17"/>
      <c r="AB30" s="89"/>
      <c r="AC30" s="72"/>
      <c r="AD30" s="72"/>
      <c r="AE30" s="88"/>
      <c r="AF30" s="106"/>
      <c r="AG30" s="70"/>
      <c r="AH30" s="103"/>
      <c r="AI30" s="61"/>
      <c r="AJ30" s="62"/>
      <c r="AK30" s="64"/>
      <c r="AL30" s="64"/>
      <c r="AM30" s="64"/>
      <c r="AN30" s="65"/>
      <c r="AO30" s="268"/>
    </row>
    <row r="31" spans="1:41" s="12" customFormat="1" ht="14.1" customHeight="1">
      <c r="A31" s="442"/>
      <c r="B31" s="74"/>
      <c r="C31" s="61"/>
      <c r="D31" s="62"/>
      <c r="E31" s="24"/>
      <c r="F31" s="24"/>
      <c r="G31" s="75"/>
      <c r="H31" s="110"/>
      <c r="I31" s="111"/>
      <c r="J31" s="74"/>
      <c r="K31" s="166"/>
      <c r="L31" s="88"/>
      <c r="M31" s="72"/>
      <c r="N31" s="72"/>
      <c r="O31" s="72"/>
      <c r="P31" s="106"/>
      <c r="Q31" s="80"/>
      <c r="R31" s="74"/>
      <c r="S31" s="166"/>
      <c r="T31" s="88"/>
      <c r="U31" s="72"/>
      <c r="V31" s="72"/>
      <c r="W31" s="72"/>
      <c r="X31" s="106"/>
      <c r="Y31" s="70"/>
      <c r="Z31" s="57"/>
      <c r="AA31" s="137"/>
      <c r="AB31" s="204"/>
      <c r="AC31" s="75"/>
      <c r="AD31" s="75"/>
      <c r="AE31" s="75"/>
      <c r="AF31" s="106"/>
      <c r="AG31" s="70"/>
      <c r="AH31" s="57"/>
      <c r="AI31" s="137"/>
      <c r="AJ31" s="204"/>
      <c r="AK31" s="75"/>
      <c r="AL31" s="75"/>
      <c r="AM31" s="75"/>
      <c r="AN31" s="106"/>
      <c r="AO31" s="70"/>
    </row>
    <row r="32" spans="1:41" s="12" customFormat="1" ht="14.1" customHeight="1">
      <c r="A32" s="443"/>
      <c r="B32" s="219" t="s">
        <v>66</v>
      </c>
      <c r="C32" s="61"/>
      <c r="D32" s="62"/>
      <c r="E32" s="24"/>
      <c r="F32" s="24"/>
      <c r="G32" s="75"/>
      <c r="H32" s="110"/>
      <c r="I32" s="111"/>
      <c r="J32" s="219" t="s">
        <v>66</v>
      </c>
      <c r="K32" s="61"/>
      <c r="L32" s="62"/>
      <c r="M32" s="72"/>
      <c r="N32" s="72"/>
      <c r="O32" s="72"/>
      <c r="P32" s="106"/>
      <c r="Q32" s="143"/>
      <c r="R32" s="219" t="s">
        <v>66</v>
      </c>
      <c r="S32" s="61"/>
      <c r="T32" s="62"/>
      <c r="U32" s="24"/>
      <c r="V32" s="24"/>
      <c r="W32" s="75"/>
      <c r="X32" s="110"/>
      <c r="Y32" s="111"/>
      <c r="Z32" s="219" t="s">
        <v>66</v>
      </c>
      <c r="AA32" s="61"/>
      <c r="AB32" s="62"/>
      <c r="AC32" s="72"/>
      <c r="AD32" s="72"/>
      <c r="AE32" s="75"/>
      <c r="AF32" s="32"/>
      <c r="AG32" s="70"/>
      <c r="AH32" s="219" t="s">
        <v>66</v>
      </c>
      <c r="AI32" s="61"/>
      <c r="AJ32" s="62"/>
      <c r="AK32" s="72"/>
      <c r="AL32" s="72"/>
      <c r="AM32" s="75"/>
      <c r="AN32" s="32"/>
      <c r="AO32" s="70"/>
    </row>
    <row r="33" spans="1:41" s="12" customFormat="1" ht="14.1" customHeight="1">
      <c r="A33" s="465"/>
      <c r="B33" s="448" t="s">
        <v>128</v>
      </c>
      <c r="C33" s="212" t="s">
        <v>53</v>
      </c>
      <c r="D33" s="275"/>
      <c r="E33" s="213"/>
      <c r="F33" s="213"/>
      <c r="G33" s="213"/>
      <c r="H33" s="418" t="s">
        <v>563</v>
      </c>
      <c r="I33" s="418" t="s">
        <v>564</v>
      </c>
      <c r="J33" s="448" t="s">
        <v>128</v>
      </c>
      <c r="K33" s="212" t="s">
        <v>53</v>
      </c>
      <c r="L33" s="152"/>
      <c r="M33" s="213"/>
      <c r="N33" s="213"/>
      <c r="O33" s="213"/>
      <c r="P33" s="418" t="s">
        <v>563</v>
      </c>
      <c r="Q33" s="418" t="s">
        <v>564</v>
      </c>
      <c r="R33" s="448" t="s">
        <v>128</v>
      </c>
      <c r="S33" s="212" t="s">
        <v>53</v>
      </c>
      <c r="T33" s="151"/>
      <c r="U33" s="213"/>
      <c r="V33" s="213"/>
      <c r="W33" s="213"/>
      <c r="X33" s="418" t="s">
        <v>563</v>
      </c>
      <c r="Y33" s="418" t="s">
        <v>564</v>
      </c>
      <c r="Z33" s="448" t="s">
        <v>128</v>
      </c>
      <c r="AA33" s="212" t="s">
        <v>53</v>
      </c>
      <c r="AB33" s="151"/>
      <c r="AC33" s="213"/>
      <c r="AD33" s="213"/>
      <c r="AE33" s="213"/>
      <c r="AF33" s="418" t="s">
        <v>563</v>
      </c>
      <c r="AG33" s="418" t="s">
        <v>564</v>
      </c>
      <c r="AH33" s="448" t="s">
        <v>128</v>
      </c>
      <c r="AI33" s="212" t="s">
        <v>53</v>
      </c>
      <c r="AJ33" s="151"/>
      <c r="AK33" s="213"/>
      <c r="AL33" s="213"/>
      <c r="AM33" s="213"/>
      <c r="AN33" s="418" t="s">
        <v>563</v>
      </c>
      <c r="AO33" s="418" t="s">
        <v>564</v>
      </c>
    </row>
    <row r="34" spans="1:41" s="12" customFormat="1" ht="14.1" customHeight="1">
      <c r="A34" s="463"/>
      <c r="B34" s="448"/>
      <c r="C34" s="41" t="s">
        <v>61</v>
      </c>
      <c r="D34" s="95"/>
      <c r="E34" s="112"/>
      <c r="F34" s="112"/>
      <c r="G34" s="112"/>
      <c r="H34" s="47">
        <v>4.5</v>
      </c>
      <c r="I34" s="48">
        <f>SUM(E5:E32)</f>
        <v>5</v>
      </c>
      <c r="J34" s="448"/>
      <c r="K34" s="41" t="s">
        <v>61</v>
      </c>
      <c r="L34" s="47"/>
      <c r="M34" s="116"/>
      <c r="N34" s="116"/>
      <c r="O34" s="116"/>
      <c r="P34" s="47">
        <v>4.5</v>
      </c>
      <c r="Q34" s="48">
        <f>SUM(M5:M32)</f>
        <v>5.3636363636363633</v>
      </c>
      <c r="R34" s="448"/>
      <c r="S34" s="41" t="s">
        <v>61</v>
      </c>
      <c r="T34" s="47"/>
      <c r="U34" s="116"/>
      <c r="V34" s="116"/>
      <c r="W34" s="116"/>
      <c r="X34" s="47">
        <v>4.5</v>
      </c>
      <c r="Y34" s="48">
        <f>SUM(U5:U32)</f>
        <v>5.0588235294117645</v>
      </c>
      <c r="Z34" s="448"/>
      <c r="AA34" s="41" t="s">
        <v>61</v>
      </c>
      <c r="AB34" s="47"/>
      <c r="AC34" s="116"/>
      <c r="AD34" s="116"/>
      <c r="AE34" s="116"/>
      <c r="AF34" s="47">
        <v>0</v>
      </c>
      <c r="AG34" s="48">
        <f>SUM(AC5:AC32)</f>
        <v>0</v>
      </c>
      <c r="AH34" s="448"/>
      <c r="AI34" s="41" t="s">
        <v>61</v>
      </c>
      <c r="AJ34" s="47"/>
      <c r="AK34" s="116"/>
      <c r="AL34" s="116"/>
      <c r="AM34" s="116"/>
      <c r="AN34" s="47">
        <v>0</v>
      </c>
      <c r="AO34" s="48">
        <f>SUM(AK5:AK32)</f>
        <v>0</v>
      </c>
    </row>
    <row r="35" spans="1:41" s="15" customFormat="1" ht="14.1" customHeight="1">
      <c r="A35" s="463"/>
      <c r="B35" s="448"/>
      <c r="C35" s="42" t="s">
        <v>62</v>
      </c>
      <c r="D35" s="96"/>
      <c r="E35" s="112"/>
      <c r="F35" s="112"/>
      <c r="G35" s="112"/>
      <c r="H35" s="48">
        <v>2</v>
      </c>
      <c r="I35" s="48">
        <f>SUM(F6:F32)</f>
        <v>3.1462337662337667</v>
      </c>
      <c r="J35" s="448"/>
      <c r="K35" s="42" t="s">
        <v>62</v>
      </c>
      <c r="L35" s="48"/>
      <c r="M35" s="116"/>
      <c r="N35" s="116"/>
      <c r="O35" s="116"/>
      <c r="P35" s="48">
        <v>2</v>
      </c>
      <c r="Q35" s="48">
        <f>SUM(N6:N32)</f>
        <v>2.9071428571428566</v>
      </c>
      <c r="R35" s="448"/>
      <c r="S35" s="42" t="s">
        <v>62</v>
      </c>
      <c r="T35" s="48"/>
      <c r="U35" s="116"/>
      <c r="V35" s="116"/>
      <c r="W35" s="116"/>
      <c r="X35" s="48">
        <v>2</v>
      </c>
      <c r="Y35" s="48">
        <f>SUM(V6:V32)</f>
        <v>2.4103896103896103</v>
      </c>
      <c r="Z35" s="448"/>
      <c r="AA35" s="42" t="s">
        <v>62</v>
      </c>
      <c r="AB35" s="48"/>
      <c r="AC35" s="116"/>
      <c r="AD35" s="116"/>
      <c r="AE35" s="116"/>
      <c r="AF35" s="48">
        <v>0</v>
      </c>
      <c r="AG35" s="48">
        <f>SUM(AD6:AD32)</f>
        <v>0</v>
      </c>
      <c r="AH35" s="448"/>
      <c r="AI35" s="42" t="s">
        <v>62</v>
      </c>
      <c r="AJ35" s="48"/>
      <c r="AK35" s="116"/>
      <c r="AL35" s="116"/>
      <c r="AM35" s="116"/>
      <c r="AN35" s="48">
        <v>0</v>
      </c>
      <c r="AO35" s="48">
        <f>SUM(AL6:AL32)</f>
        <v>0</v>
      </c>
    </row>
    <row r="36" spans="1:41" s="15" customFormat="1" ht="14.1" customHeight="1">
      <c r="A36" s="463"/>
      <c r="B36" s="448"/>
      <c r="C36" s="43" t="s">
        <v>54</v>
      </c>
      <c r="D36" s="97"/>
      <c r="E36" s="95"/>
      <c r="F36" s="95"/>
      <c r="G36" s="95"/>
      <c r="H36" s="48">
        <f>I36</f>
        <v>1.46</v>
      </c>
      <c r="I36" s="48">
        <f>SUM(G8:G32)</f>
        <v>1.46</v>
      </c>
      <c r="J36" s="448"/>
      <c r="K36" s="43" t="s">
        <v>54</v>
      </c>
      <c r="L36" s="49"/>
      <c r="M36" s="47"/>
      <c r="N36" s="47"/>
      <c r="O36" s="47"/>
      <c r="P36" s="48">
        <f>Q36</f>
        <v>1.5299999999999998</v>
      </c>
      <c r="Q36" s="48">
        <f>SUM(O8:O32)</f>
        <v>1.5299999999999998</v>
      </c>
      <c r="R36" s="448"/>
      <c r="S36" s="43" t="s">
        <v>54</v>
      </c>
      <c r="T36" s="49"/>
      <c r="U36" s="47"/>
      <c r="V36" s="47"/>
      <c r="W36" s="47"/>
      <c r="X36" s="48">
        <f>Y36</f>
        <v>0.95</v>
      </c>
      <c r="Y36" s="48">
        <f>SUM(W8:W32)</f>
        <v>0.95</v>
      </c>
      <c r="Z36" s="448"/>
      <c r="AA36" s="43" t="s">
        <v>54</v>
      </c>
      <c r="AB36" s="49"/>
      <c r="AC36" s="47"/>
      <c r="AD36" s="47"/>
      <c r="AE36" s="47"/>
      <c r="AF36" s="48">
        <f>AG36</f>
        <v>0</v>
      </c>
      <c r="AG36" s="48">
        <f>SUM(AE8:AE32)</f>
        <v>0</v>
      </c>
      <c r="AH36" s="448"/>
      <c r="AI36" s="43" t="s">
        <v>54</v>
      </c>
      <c r="AJ36" s="49"/>
      <c r="AK36" s="47"/>
      <c r="AL36" s="47"/>
      <c r="AM36" s="47"/>
      <c r="AN36" s="48">
        <f>AO36</f>
        <v>0</v>
      </c>
      <c r="AO36" s="48">
        <f>SUM(AM8:AM32)</f>
        <v>0</v>
      </c>
    </row>
    <row r="37" spans="1:41" s="12" customFormat="1" ht="14.1" customHeight="1">
      <c r="A37" s="463"/>
      <c r="B37" s="448"/>
      <c r="C37" s="43" t="s">
        <v>55</v>
      </c>
      <c r="D37" s="97"/>
      <c r="E37" s="96"/>
      <c r="F37" s="96"/>
      <c r="G37" s="96"/>
      <c r="H37" s="48">
        <f>I37</f>
        <v>0</v>
      </c>
      <c r="I37" s="48">
        <f>D32</f>
        <v>0</v>
      </c>
      <c r="J37" s="448"/>
      <c r="K37" s="43" t="s">
        <v>55</v>
      </c>
      <c r="L37" s="49"/>
      <c r="M37" s="48"/>
      <c r="N37" s="48"/>
      <c r="O37" s="48"/>
      <c r="P37" s="48">
        <f>Q37</f>
        <v>0</v>
      </c>
      <c r="Q37" s="48">
        <f>L32</f>
        <v>0</v>
      </c>
      <c r="R37" s="448"/>
      <c r="S37" s="43" t="s">
        <v>55</v>
      </c>
      <c r="T37" s="49"/>
      <c r="U37" s="48"/>
      <c r="V37" s="48"/>
      <c r="W37" s="48"/>
      <c r="X37" s="48">
        <f>Y37</f>
        <v>0</v>
      </c>
      <c r="Y37" s="48">
        <f>T32</f>
        <v>0</v>
      </c>
      <c r="Z37" s="448"/>
      <c r="AA37" s="43" t="s">
        <v>55</v>
      </c>
      <c r="AB37" s="49"/>
      <c r="AC37" s="48"/>
      <c r="AD37" s="48"/>
      <c r="AE37" s="48"/>
      <c r="AF37" s="48">
        <f>AG37</f>
        <v>0</v>
      </c>
      <c r="AG37" s="48">
        <f>AB32</f>
        <v>0</v>
      </c>
      <c r="AH37" s="448"/>
      <c r="AI37" s="43" t="s">
        <v>55</v>
      </c>
      <c r="AJ37" s="49"/>
      <c r="AK37" s="48"/>
      <c r="AL37" s="48"/>
      <c r="AM37" s="48"/>
      <c r="AN37" s="48">
        <f>AO37</f>
        <v>0</v>
      </c>
      <c r="AO37" s="48">
        <f>AJ32</f>
        <v>0</v>
      </c>
    </row>
    <row r="38" spans="1:41" s="12" customFormat="1" ht="14.1" customHeight="1">
      <c r="A38" s="463"/>
      <c r="B38" s="448"/>
      <c r="C38" s="41" t="s">
        <v>60</v>
      </c>
      <c r="D38" s="97"/>
      <c r="E38" s="97"/>
      <c r="F38" s="97"/>
      <c r="G38" s="97"/>
      <c r="H38" s="48">
        <f>I38</f>
        <v>0</v>
      </c>
      <c r="I38" s="48">
        <v>0</v>
      </c>
      <c r="J38" s="448"/>
      <c r="K38" s="41" t="s">
        <v>60</v>
      </c>
      <c r="L38" s="49"/>
      <c r="M38" s="49"/>
      <c r="N38" s="49"/>
      <c r="O38" s="49"/>
      <c r="P38" s="48">
        <f>Q38</f>
        <v>0</v>
      </c>
      <c r="Q38" s="48">
        <v>0</v>
      </c>
      <c r="R38" s="448"/>
      <c r="S38" s="41" t="s">
        <v>60</v>
      </c>
      <c r="T38" s="49"/>
      <c r="U38" s="49"/>
      <c r="V38" s="49"/>
      <c r="W38" s="49"/>
      <c r="X38" s="48">
        <f>Y38</f>
        <v>0</v>
      </c>
      <c r="Y38" s="48">
        <v>0</v>
      </c>
      <c r="Z38" s="448"/>
      <c r="AA38" s="41" t="s">
        <v>60</v>
      </c>
      <c r="AB38" s="49"/>
      <c r="AC38" s="49"/>
      <c r="AD38" s="49"/>
      <c r="AE38" s="49"/>
      <c r="AF38" s="48">
        <f>AG38</f>
        <v>0</v>
      </c>
      <c r="AG38" s="48">
        <v>0</v>
      </c>
      <c r="AH38" s="448"/>
      <c r="AI38" s="41" t="s">
        <v>60</v>
      </c>
      <c r="AJ38" s="49"/>
      <c r="AK38" s="49"/>
      <c r="AL38" s="49"/>
      <c r="AM38" s="49"/>
      <c r="AN38" s="48">
        <f>AO38</f>
        <v>0</v>
      </c>
      <c r="AO38" s="48">
        <v>0</v>
      </c>
    </row>
    <row r="39" spans="1:41" s="12" customFormat="1" ht="14.1" customHeight="1">
      <c r="A39" s="463"/>
      <c r="B39" s="448"/>
      <c r="C39" s="41" t="s">
        <v>109</v>
      </c>
      <c r="D39" s="97"/>
      <c r="E39" s="97"/>
      <c r="F39" s="97"/>
      <c r="G39" s="97"/>
      <c r="H39" s="48">
        <v>2.5</v>
      </c>
      <c r="I39" s="48">
        <v>2.5</v>
      </c>
      <c r="J39" s="448"/>
      <c r="K39" s="41" t="s">
        <v>109</v>
      </c>
      <c r="L39" s="49"/>
      <c r="M39" s="49"/>
      <c r="N39" s="49"/>
      <c r="O39" s="49"/>
      <c r="P39" s="48">
        <v>2.5</v>
      </c>
      <c r="Q39" s="48">
        <v>2.5</v>
      </c>
      <c r="R39" s="448"/>
      <c r="S39" s="41" t="s">
        <v>109</v>
      </c>
      <c r="T39" s="49"/>
      <c r="U39" s="49"/>
      <c r="V39" s="49"/>
      <c r="W39" s="49"/>
      <c r="X39" s="48">
        <v>2.5</v>
      </c>
      <c r="Y39" s="48">
        <v>2.5</v>
      </c>
      <c r="Z39" s="448"/>
      <c r="AA39" s="41" t="s">
        <v>109</v>
      </c>
      <c r="AB39" s="49"/>
      <c r="AC39" s="49"/>
      <c r="AD39" s="49"/>
      <c r="AE39" s="49"/>
      <c r="AF39" s="48">
        <v>0</v>
      </c>
      <c r="AG39" s="48">
        <v>0</v>
      </c>
      <c r="AH39" s="448"/>
      <c r="AI39" s="41" t="s">
        <v>109</v>
      </c>
      <c r="AJ39" s="49"/>
      <c r="AK39" s="49"/>
      <c r="AL39" s="49"/>
      <c r="AM39" s="49"/>
      <c r="AN39" s="48">
        <v>0</v>
      </c>
      <c r="AO39" s="48">
        <v>0</v>
      </c>
    </row>
    <row r="40" spans="1:41" s="12" customFormat="1" ht="14.1" customHeight="1">
      <c r="A40" s="464"/>
      <c r="B40" s="449"/>
      <c r="C40" s="43" t="s">
        <v>127</v>
      </c>
      <c r="D40" s="97"/>
      <c r="E40" s="97"/>
      <c r="F40" s="97"/>
      <c r="G40" s="97"/>
      <c r="H40" s="50">
        <f>(H34*70)+(H35*75)+(H36*25)+(H37*60)+(H38*150)+(H39*45)</f>
        <v>614</v>
      </c>
      <c r="I40" s="50">
        <f>(I34*70)+(I35*75)+(I36*25)+(I37*60)+(I38*150)+(I39*45)</f>
        <v>734.96753246753246</v>
      </c>
      <c r="J40" s="449"/>
      <c r="K40" s="43" t="s">
        <v>127</v>
      </c>
      <c r="L40" s="49"/>
      <c r="M40" s="49"/>
      <c r="N40" s="49"/>
      <c r="O40" s="49"/>
      <c r="P40" s="50">
        <f>(P34*70)+(P35*75)+(P36*25)+(P37*60)+(P38*150)+(P39*45)</f>
        <v>615.75</v>
      </c>
      <c r="Q40" s="50">
        <f>(Q34*70)+(Q35*75)+(Q36*25)+(Q37*60)+(Q38*150)+(Q39*45)</f>
        <v>744.24025974025972</v>
      </c>
      <c r="R40" s="449"/>
      <c r="S40" s="43" t="s">
        <v>127</v>
      </c>
      <c r="T40" s="49"/>
      <c r="U40" s="49"/>
      <c r="V40" s="49"/>
      <c r="W40" s="49"/>
      <c r="X40" s="50">
        <f>(X34*70)+(X35*75)+(X36*25)+(X37*60)+(X38*150)+(X39*45)</f>
        <v>601.25</v>
      </c>
      <c r="Y40" s="50">
        <f>(Y34*70)+(Y35*75)+(Y36*25)+(Y37*60)+(Y38*150)+(Y39*45)</f>
        <v>671.14686783804427</v>
      </c>
      <c r="Z40" s="449"/>
      <c r="AA40" s="43" t="s">
        <v>127</v>
      </c>
      <c r="AB40" s="49"/>
      <c r="AC40" s="49"/>
      <c r="AD40" s="49"/>
      <c r="AE40" s="49"/>
      <c r="AF40" s="50">
        <f>(AF34*70)+(AF35*75)+(AF36*25)+(AF37*60)+(AF38*150)+(AF39*45)</f>
        <v>0</v>
      </c>
      <c r="AG40" s="50">
        <f>(AG34*70)+(AG35*75)+(AG36*25)+(AG37*60)+(AG38*150)+(AG39*45)</f>
        <v>0</v>
      </c>
      <c r="AH40" s="449"/>
      <c r="AI40" s="43" t="s">
        <v>127</v>
      </c>
      <c r="AJ40" s="49"/>
      <c r="AK40" s="49"/>
      <c r="AL40" s="49"/>
      <c r="AM40" s="49"/>
      <c r="AN40" s="50">
        <f>(AN34*70)+(AN35*75)+(AN36*25)+(AN37*60)+(AN38*150)+(AN39*45)</f>
        <v>0</v>
      </c>
      <c r="AO40" s="50">
        <f>(AO34*70)+(AO35*75)+(AO36*25)+(AO37*60)+(AO38*150)+(AO39*45)</f>
        <v>0</v>
      </c>
    </row>
    <row r="41" spans="1:41" ht="19.5" customHeight="1">
      <c r="C41" s="276" t="s">
        <v>50</v>
      </c>
      <c r="D41" s="277"/>
      <c r="E41" s="277"/>
      <c r="F41" s="278"/>
      <c r="G41" s="278"/>
      <c r="H41" s="279"/>
      <c r="I41" s="277"/>
      <c r="J41" s="277"/>
      <c r="K41" s="276" t="s">
        <v>56</v>
      </c>
      <c r="L41" s="277"/>
      <c r="M41" s="277"/>
      <c r="N41" s="277"/>
      <c r="O41" s="277"/>
      <c r="P41" s="279"/>
      <c r="Q41" s="277"/>
      <c r="R41" s="277"/>
      <c r="S41" s="277" t="s">
        <v>51</v>
      </c>
      <c r="T41" s="277"/>
      <c r="U41" s="277"/>
      <c r="V41" s="277"/>
      <c r="W41" s="277"/>
      <c r="X41" s="279"/>
      <c r="AA41" s="46"/>
      <c r="AB41"/>
      <c r="AC41"/>
      <c r="AD41"/>
      <c r="AE41"/>
      <c r="AI41" s="46"/>
      <c r="AM41"/>
    </row>
    <row r="42" spans="1:41" ht="18.75" customHeight="1">
      <c r="C42" s="286" t="s">
        <v>95</v>
      </c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AA42" s="46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D1:J1"/>
    <mergeCell ref="D2:E2"/>
    <mergeCell ref="A3:A4"/>
    <mergeCell ref="C3:D3"/>
    <mergeCell ref="K3:L3"/>
    <mergeCell ref="I2:AM2"/>
    <mergeCell ref="AA3:AB3"/>
    <mergeCell ref="AI3:AJ3"/>
    <mergeCell ref="A5:A7"/>
    <mergeCell ref="A8:A14"/>
    <mergeCell ref="A15:A20"/>
    <mergeCell ref="S3:T3"/>
    <mergeCell ref="AI22:AI24"/>
    <mergeCell ref="Z33:Z40"/>
    <mergeCell ref="AH33:AH40"/>
    <mergeCell ref="A21:A24"/>
    <mergeCell ref="C22:C24"/>
    <mergeCell ref="K22:K24"/>
    <mergeCell ref="S22:S24"/>
    <mergeCell ref="AA22:AA24"/>
    <mergeCell ref="A25:A32"/>
    <mergeCell ref="A33:A40"/>
    <mergeCell ref="B33:B40"/>
    <mergeCell ref="J33:J40"/>
    <mergeCell ref="R33:R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2</vt:i4>
      </vt:variant>
    </vt:vector>
  </HeadingPairs>
  <TitlesOfParts>
    <vt:vector size="9" baseType="lpstr">
      <vt:lpstr>4月菜單</vt:lpstr>
      <vt:lpstr>全素</vt:lpstr>
      <vt:lpstr>0401~0404</vt:lpstr>
      <vt:lpstr>0407~0411</vt:lpstr>
      <vt:lpstr>0414~0418</vt:lpstr>
      <vt:lpstr>0421~0425</vt:lpstr>
      <vt:lpstr>0428~0430</vt:lpstr>
      <vt:lpstr>'4月菜單'!Print_Area</vt:lpstr>
      <vt:lpstr>全素!Print_Area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2025-03-06T06:10:28Z</cp:lastPrinted>
  <dcterms:created xsi:type="dcterms:W3CDTF">2010-08-25T11:17:24Z</dcterms:created>
  <dcterms:modified xsi:type="dcterms:W3CDTF">2025-03-28T06:25:58Z</dcterms:modified>
</cp:coreProperties>
</file>