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13午餐點心表\"/>
    </mc:Choice>
  </mc:AlternateContent>
  <bookViews>
    <workbookView minimized="1" xWindow="0" yWindow="0" windowWidth="28800" windowHeight="10845"/>
  </bookViews>
  <sheets>
    <sheet name="5月菜單" sheetId="10" r:id="rId1"/>
    <sheet name="0501-0509" sheetId="4" r:id="rId2"/>
    <sheet name="0512-0516" sheetId="11" r:id="rId3"/>
    <sheet name="0519-0523" sheetId="5" r:id="rId4"/>
    <sheet name="0526-0530" sheetId="14" r:id="rId5"/>
    <sheet name="0427-0430" sheetId="7" state="hidden" r:id="rId6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X17" i="4" l="1"/>
  <c r="AX5" i="4"/>
  <c r="AX6" i="4"/>
  <c r="AS5" i="4"/>
  <c r="AS17" i="4"/>
  <c r="AS18" i="4"/>
  <c r="AS19" i="4"/>
  <c r="S11" i="10" l="1"/>
  <c r="J4" i="10"/>
  <c r="S24" i="10" l="1"/>
  <c r="J24" i="10"/>
  <c r="S23" i="10"/>
  <c r="J23" i="10"/>
  <c r="S22" i="10" l="1"/>
  <c r="X17" i="14"/>
  <c r="S20" i="10"/>
  <c r="S19" i="10"/>
  <c r="P18" i="14"/>
  <c r="P17" i="14"/>
  <c r="X6" i="14"/>
  <c r="H6" i="14"/>
  <c r="AF5" i="14"/>
  <c r="X5" i="14"/>
  <c r="P5" i="14"/>
  <c r="H5" i="14"/>
  <c r="H17" i="14"/>
  <c r="X24" i="14"/>
  <c r="AF17" i="14"/>
  <c r="AF18" i="5"/>
  <c r="S14" i="10"/>
  <c r="P19" i="5"/>
  <c r="P18" i="5"/>
  <c r="H17" i="5"/>
  <c r="S12" i="10"/>
  <c r="AN6" i="5"/>
  <c r="AN5" i="5"/>
  <c r="AF5" i="5"/>
  <c r="X6" i="5"/>
  <c r="H6" i="5"/>
  <c r="X5" i="5"/>
  <c r="P5" i="5"/>
  <c r="H5" i="5"/>
  <c r="AF19" i="5"/>
  <c r="AN17" i="5"/>
  <c r="AF17" i="5"/>
  <c r="X17" i="5"/>
  <c r="AN17" i="11"/>
  <c r="S10" i="10"/>
  <c r="X17" i="11"/>
  <c r="P18" i="4"/>
  <c r="P17" i="4"/>
  <c r="AN24" i="11"/>
  <c r="P5" i="11"/>
  <c r="AN6" i="11"/>
  <c r="AN5" i="11"/>
  <c r="X5" i="11"/>
  <c r="H6" i="11"/>
  <c r="H5" i="11"/>
  <c r="AN5" i="4"/>
  <c r="AF5" i="4"/>
  <c r="X5" i="4"/>
  <c r="P5" i="4"/>
  <c r="S7" i="10"/>
  <c r="AN17" i="4"/>
  <c r="S21" i="10"/>
  <c r="S18" i="10"/>
  <c r="S16" i="10" l="1"/>
  <c r="S15" i="10"/>
  <c r="J14" i="10"/>
  <c r="J6" i="10"/>
  <c r="J5" i="10"/>
  <c r="J21" i="10" l="1"/>
  <c r="J22" i="10"/>
  <c r="J10" i="10" l="1"/>
  <c r="AN6" i="4" l="1"/>
  <c r="J20" i="10"/>
  <c r="J17" i="10"/>
  <c r="S17" i="10" l="1"/>
  <c r="S13" i="10"/>
  <c r="S9" i="10"/>
  <c r="S8" i="10"/>
  <c r="S6" i="10"/>
  <c r="S5" i="10"/>
  <c r="S4" i="10"/>
  <c r="J7" i="10"/>
  <c r="J8" i="10"/>
  <c r="J9" i="10"/>
  <c r="J12" i="10"/>
  <c r="J13" i="10"/>
  <c r="J15" i="10"/>
  <c r="J16" i="10"/>
  <c r="J18" i="10"/>
  <c r="J19" i="10"/>
  <c r="AN18" i="4" l="1"/>
  <c r="P11" i="7" l="1"/>
  <c r="O11" i="7"/>
  <c r="P10" i="7"/>
  <c r="P9" i="7"/>
  <c r="N9" i="7"/>
  <c r="P8" i="7"/>
  <c r="O8" i="7"/>
  <c r="F8" i="7" l="1"/>
  <c r="F29" i="7"/>
  <c r="N29" i="7"/>
  <c r="M28" i="7"/>
  <c r="P19" i="7"/>
  <c r="O19" i="7"/>
  <c r="P18" i="7"/>
  <c r="O18" i="7"/>
  <c r="P17" i="7"/>
  <c r="N17" i="7"/>
  <c r="P16" i="7"/>
  <c r="O16" i="7"/>
  <c r="H30" i="7"/>
  <c r="F17" i="7"/>
  <c r="H10" i="7" l="1"/>
  <c r="G10" i="7"/>
  <c r="H9" i="7"/>
  <c r="H8" i="7"/>
  <c r="H29" i="7" l="1"/>
  <c r="H28" i="7"/>
  <c r="G28" i="7"/>
  <c r="F18" i="7"/>
  <c r="H17" i="7"/>
  <c r="H16" i="7"/>
  <c r="G16" i="7"/>
  <c r="AO38" i="7" l="1"/>
  <c r="AO37" i="7"/>
  <c r="AO36" i="7"/>
  <c r="AO35" i="7"/>
  <c r="AG38" i="7"/>
  <c r="AG37" i="7"/>
  <c r="AG36" i="7"/>
  <c r="AG35" i="7"/>
  <c r="Y38" i="7"/>
  <c r="Y37" i="7"/>
  <c r="Y36" i="7"/>
  <c r="Y35" i="7"/>
  <c r="Q38" i="7"/>
  <c r="I38" i="7"/>
  <c r="I36" i="7"/>
  <c r="P29" i="7" l="1"/>
  <c r="P28" i="7"/>
  <c r="Q36" i="7"/>
  <c r="P24" i="7" l="1"/>
  <c r="O24" i="7"/>
  <c r="Q37" i="7" s="1"/>
  <c r="H24" i="7"/>
  <c r="G24" i="7"/>
  <c r="I37" i="7" s="1"/>
  <c r="P6" i="7"/>
  <c r="M6" i="7"/>
  <c r="P5" i="7"/>
  <c r="M5" i="7"/>
  <c r="H5" i="7"/>
  <c r="E5" i="7"/>
  <c r="I35" i="7" s="1"/>
  <c r="Q35" i="7" l="1"/>
  <c r="AO40" i="7" l="1"/>
  <c r="AI3" i="7" l="1"/>
  <c r="AA3" i="7"/>
  <c r="S3" i="7" l="1"/>
  <c r="K3" i="7"/>
  <c r="Q40" i="7" l="1"/>
  <c r="I40" i="7"/>
  <c r="Y40" i="7"/>
  <c r="AG40" i="7"/>
</calcChain>
</file>

<file path=xl/sharedStrings.xml><?xml version="1.0" encoding="utf-8"?>
<sst xmlns="http://schemas.openxmlformats.org/spreadsheetml/2006/main" count="700" uniqueCount="349">
  <si>
    <t>湯</t>
  </si>
  <si>
    <t>人數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</si>
  <si>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</si>
  <si>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</si>
  <si>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</si>
  <si>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</si>
  <si>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</si>
  <si>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</si>
  <si>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</si>
  <si>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</si>
  <si>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</si>
  <si>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</si>
  <si>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</si>
  <si>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</si>
  <si>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</si>
  <si>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</si>
  <si>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</si>
  <si>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</si>
  <si>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</si>
  <si>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</si>
  <si>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</si>
  <si>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</si>
  <si>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</si>
  <si>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</si>
  <si>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</si>
  <si>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供應商:大聚便當有限公司 住址:屏東縣內埔鄉豐田村興中二巷26號 負責人:林國榮 營養師:張文琴 電話:08-7798900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</si>
  <si>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</si>
  <si>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</si>
  <si>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</si>
  <si>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</si>
  <si>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</si>
  <si>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V</t>
    <phoneticPr fontId="20" type="noConversion"/>
  </si>
  <si>
    <t>V</t>
    <phoneticPr fontId="20" type="noConversion"/>
  </si>
  <si>
    <t>(炒)</t>
    <phoneticPr fontId="20" type="noConversion"/>
  </si>
  <si>
    <t>油脂與堅果種子類</t>
    <phoneticPr fontId="20" type="noConversion"/>
  </si>
  <si>
    <t xml:space="preserve">總熱量  </t>
    <phoneticPr fontId="20" type="noConversion"/>
  </si>
  <si>
    <t>蛋</t>
  </si>
  <si>
    <t>3.紅片</t>
  </si>
  <si>
    <t>CAS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</si>
  <si>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</si>
  <si>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</si>
  <si>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</si>
  <si>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</si>
  <si>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</si>
  <si>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</si>
  <si>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</si>
  <si>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</si>
  <si>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</si>
  <si>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</si>
  <si>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</si>
  <si>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</si>
  <si>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油脂與堅果種子類</t>
    <phoneticPr fontId="20" type="noConversion"/>
  </si>
  <si>
    <t xml:space="preserve">總熱量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</si>
  <si>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</si>
  <si>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</si>
  <si>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</si>
  <si>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</si>
  <si>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(煮)</t>
    <phoneticPr fontId="20" type="noConversion"/>
  </si>
  <si>
    <t>米</t>
    <phoneticPr fontId="20" type="noConversion"/>
  </si>
  <si>
    <t>QR Code</t>
    <phoneticPr fontId="20" type="noConversion"/>
  </si>
  <si>
    <t>肉</t>
    <phoneticPr fontId="20" type="noConversion"/>
  </si>
  <si>
    <t>糙</t>
    <phoneticPr fontId="20" type="noConversion"/>
  </si>
  <si>
    <t>白米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</si>
  <si>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</si>
  <si>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</si>
  <si>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</si>
  <si>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脆</t>
    <phoneticPr fontId="20" type="noConversion"/>
  </si>
  <si>
    <t xml:space="preserve">1.時蔬青菜              </t>
    <phoneticPr fontId="20" type="noConversion"/>
  </si>
  <si>
    <t>QR Code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</si>
  <si>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</si>
  <si>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</si>
  <si>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CAS</t>
    <phoneticPr fontId="20" type="noConversion"/>
  </si>
  <si>
    <t>炒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</si>
  <si>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</si>
  <si>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</si>
  <si>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</si>
  <si>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</si>
  <si>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蒜</t>
    <phoneticPr fontId="20" type="noConversion"/>
  </si>
  <si>
    <t>片</t>
    <phoneticPr fontId="20" type="noConversion"/>
  </si>
  <si>
    <t>炒</t>
  </si>
  <si>
    <t>肉片</t>
    <phoneticPr fontId="20" type="noConversion"/>
  </si>
  <si>
    <t>泥</t>
    <phoneticPr fontId="20" type="noConversion"/>
  </si>
  <si>
    <t>小黃瓜</t>
    <phoneticPr fontId="20" type="noConversion"/>
  </si>
  <si>
    <t>1~3</t>
    <phoneticPr fontId="20" type="noConversion"/>
  </si>
  <si>
    <t>1~3</t>
    <phoneticPr fontId="20" type="noConversion"/>
  </si>
  <si>
    <t>CAS</t>
    <phoneticPr fontId="20" type="noConversion"/>
  </si>
  <si>
    <t>QR Code</t>
    <phoneticPr fontId="20" type="noConversion"/>
  </si>
  <si>
    <t>肉</t>
    <phoneticPr fontId="20" type="noConversion"/>
  </si>
  <si>
    <t>玉</t>
  </si>
  <si>
    <t>米</t>
  </si>
  <si>
    <t>(炒)</t>
    <phoneticPr fontId="20" type="noConversion"/>
  </si>
  <si>
    <t>絲</t>
    <phoneticPr fontId="20" type="noConversion"/>
  </si>
  <si>
    <t>水果每人1份</t>
    <phoneticPr fontId="20" type="noConversion"/>
  </si>
  <si>
    <t>香</t>
    <phoneticPr fontId="20" type="noConversion"/>
  </si>
  <si>
    <t>4.木耳</t>
    <phoneticPr fontId="20" type="noConversion"/>
  </si>
  <si>
    <t>味</t>
    <phoneticPr fontId="20" type="noConversion"/>
  </si>
  <si>
    <t>花</t>
  </si>
  <si>
    <t>蕃</t>
  </si>
  <si>
    <t>1.蕃茄</t>
  </si>
  <si>
    <t>茄</t>
  </si>
  <si>
    <t>2.蛋</t>
    <phoneticPr fontId="20" type="noConversion"/>
  </si>
  <si>
    <t>高</t>
    <phoneticPr fontId="20" type="noConversion"/>
  </si>
  <si>
    <t>麗</t>
    <phoneticPr fontId="20" type="noConversion"/>
  </si>
  <si>
    <t>噌</t>
    <phoneticPr fontId="20" type="noConversion"/>
  </si>
  <si>
    <t>湯</t>
    <phoneticPr fontId="20" type="noConversion"/>
  </si>
  <si>
    <t>高麗菜</t>
    <phoneticPr fontId="20" type="noConversion"/>
  </si>
  <si>
    <t>豆腐</t>
    <phoneticPr fontId="20" type="noConversion"/>
  </si>
  <si>
    <t>味噌</t>
    <phoneticPr fontId="20" type="noConversion"/>
  </si>
  <si>
    <t>銀</t>
    <phoneticPr fontId="20" type="noConversion"/>
  </si>
  <si>
    <t>1.銀芽</t>
    <phoneticPr fontId="20" type="noConversion"/>
  </si>
  <si>
    <t>芽</t>
    <phoneticPr fontId="20" type="noConversion"/>
  </si>
  <si>
    <t>2.肉絲</t>
    <phoneticPr fontId="20" type="noConversion"/>
  </si>
  <si>
    <r>
      <t>2.</t>
    </r>
    <r>
      <rPr>
        <b/>
        <sz val="10"/>
        <rFont val="新細明體"/>
        <family val="1"/>
        <charset val="136"/>
      </rPr>
      <t>白蛋</t>
    </r>
  </si>
  <si>
    <r>
      <t>1.</t>
    </r>
    <r>
      <rPr>
        <b/>
        <sz val="10"/>
        <rFont val="新細明體"/>
        <family val="1"/>
        <charset val="136"/>
      </rPr>
      <t>玉米粒</t>
    </r>
    <phoneticPr fontId="20" type="noConversion"/>
  </si>
  <si>
    <t>菜</t>
    <phoneticPr fontId="20" type="noConversion"/>
  </si>
  <si>
    <t>白</t>
    <phoneticPr fontId="20" type="noConversion"/>
  </si>
  <si>
    <t>QR Code</t>
    <phoneticPr fontId="20" type="noConversion"/>
  </si>
  <si>
    <t>雞</t>
    <phoneticPr fontId="20" type="noConversion"/>
  </si>
  <si>
    <t>(炒)</t>
    <phoneticPr fontId="20" type="noConversion"/>
  </si>
  <si>
    <t>1.香菇</t>
    <phoneticPr fontId="20" type="noConversion"/>
  </si>
  <si>
    <t>菇</t>
    <phoneticPr fontId="20" type="noConversion"/>
  </si>
  <si>
    <t>2.雞肉</t>
    <phoneticPr fontId="20" type="noConversion"/>
  </si>
  <si>
    <t>嫩</t>
    <phoneticPr fontId="20" type="noConversion"/>
  </si>
  <si>
    <t>3.薑片</t>
    <phoneticPr fontId="20" type="noConversion"/>
  </si>
  <si>
    <t>4.白蘿蔔</t>
    <phoneticPr fontId="20" type="noConversion"/>
  </si>
  <si>
    <t xml:space="preserve"> 108學年度    第二學期  第 10週學生午餐供應週期性食譜設計表</t>
    <phoneticPr fontId="20" type="noConversion"/>
  </si>
  <si>
    <t>日期</t>
    <phoneticPr fontId="20" type="noConversion"/>
  </si>
  <si>
    <t>早上點心</t>
    <phoneticPr fontId="20" type="noConversion"/>
  </si>
  <si>
    <t>油脂類(份)</t>
    <phoneticPr fontId="20" type="noConversion"/>
  </si>
  <si>
    <t>蔬菜類(份)</t>
    <phoneticPr fontId="20" type="noConversion"/>
  </si>
  <si>
    <t>水果類(份)</t>
    <phoneticPr fontId="20" type="noConversion"/>
  </si>
  <si>
    <t>下午點心</t>
    <phoneticPr fontId="20" type="noConversion"/>
  </si>
  <si>
    <t>鮮奶</t>
    <phoneticPr fontId="20" type="noConversion"/>
  </si>
  <si>
    <t>午點</t>
    <phoneticPr fontId="20" type="noConversion"/>
  </si>
  <si>
    <t>早點</t>
    <phoneticPr fontId="20" type="noConversion"/>
  </si>
  <si>
    <t>幼兒園</t>
    <phoneticPr fontId="20" type="noConversion"/>
  </si>
  <si>
    <t>年</t>
    <phoneticPr fontId="20" type="noConversion"/>
  </si>
  <si>
    <t>材料</t>
    <phoneticPr fontId="20" type="noConversion"/>
  </si>
  <si>
    <t>採購量</t>
    <phoneticPr fontId="20" type="noConversion"/>
  </si>
  <si>
    <t>驗收</t>
    <phoneticPr fontId="20" type="noConversion"/>
  </si>
  <si>
    <t>蘋果</t>
    <phoneticPr fontId="20" type="noConversion"/>
  </si>
  <si>
    <t>豆漿</t>
    <phoneticPr fontId="20" type="noConversion"/>
  </si>
  <si>
    <t>校長:</t>
    <phoneticPr fontId="20" type="noConversion"/>
  </si>
  <si>
    <t>食譜設計:</t>
    <phoneticPr fontId="20" type="noConversion"/>
  </si>
  <si>
    <t>園主任:</t>
    <phoneticPr fontId="20" type="noConversion"/>
  </si>
  <si>
    <t>水果</t>
    <phoneticPr fontId="20" type="noConversion"/>
  </si>
  <si>
    <t>建國國小</t>
    <phoneticPr fontId="20" type="noConversion"/>
  </si>
  <si>
    <t>建國國小</t>
    <phoneticPr fontId="20" type="noConversion"/>
  </si>
  <si>
    <r>
      <t xml:space="preserve">熱量   </t>
    </r>
    <r>
      <rPr>
        <sz val="6"/>
        <color theme="1"/>
        <rFont val="標楷體"/>
        <family val="4"/>
        <charset val="136"/>
      </rPr>
      <t>(大卡)</t>
    </r>
    <phoneticPr fontId="20" type="noConversion"/>
  </si>
  <si>
    <r>
      <rPr>
        <b/>
        <sz val="14"/>
        <rFont val="標楷體"/>
        <family val="4"/>
        <charset val="136"/>
      </rPr>
      <t>※</t>
    </r>
    <r>
      <rPr>
        <b/>
        <sz val="14"/>
        <rFont val="新細明體"/>
        <family val="1"/>
        <charset val="136"/>
      </rPr>
      <t>本校ㄧ律使用國產豬肉</t>
    </r>
    <r>
      <rPr>
        <b/>
        <sz val="14"/>
        <rFont val="標楷體"/>
        <family val="4"/>
        <charset val="136"/>
      </rPr>
      <t>、</t>
    </r>
    <r>
      <rPr>
        <b/>
        <sz val="14"/>
        <rFont val="新細明體"/>
        <family val="1"/>
        <charset val="136"/>
      </rPr>
      <t>牛肉</t>
    </r>
    <r>
      <rPr>
        <b/>
        <sz val="14"/>
        <rFont val="標楷體"/>
        <family val="4"/>
        <charset val="136"/>
      </rPr>
      <t>※</t>
    </r>
    <phoneticPr fontId="20" type="noConversion"/>
  </si>
  <si>
    <t>豆漿</t>
  </si>
  <si>
    <t>豆魚蛋肉類(份)</t>
    <phoneticPr fontId="20" type="noConversion"/>
  </si>
  <si>
    <t>乳品類(份)</t>
    <phoneticPr fontId="20" type="noConversion"/>
  </si>
  <si>
    <t>香蕉</t>
    <phoneticPr fontId="20" type="noConversion"/>
  </si>
  <si>
    <t>麥茶</t>
    <phoneticPr fontId="20" type="noConversion"/>
  </si>
  <si>
    <t>※本園所依食品過敏原標示規定要求，產品含有：甲殼類及其製品、牛奶、蛋及其製品、堅果類及其製品、芝麻及其製品、含麩質之穀物及其製品、大豆及其製品、魚類及其製品、使用亞硫酸鹽類且終產品二氧化硫殘留量為每公斤10毫克以上之製品等11項過敏原，菜單食材有標示清楚請留意。</t>
    <phoneticPr fontId="20" type="noConversion"/>
  </si>
  <si>
    <t>鮮奶(240cc)</t>
    <phoneticPr fontId="20" type="noConversion"/>
  </si>
  <si>
    <t>水梨</t>
    <phoneticPr fontId="20" type="noConversion"/>
  </si>
  <si>
    <t>芭樂</t>
    <phoneticPr fontId="20" type="noConversion"/>
  </si>
  <si>
    <t>水果</t>
    <phoneticPr fontId="20" type="noConversion"/>
  </si>
  <si>
    <t>水果優格</t>
    <phoneticPr fontId="20" type="noConversion"/>
  </si>
  <si>
    <t>玉米蛋餅</t>
    <phoneticPr fontId="20" type="noConversion"/>
  </si>
  <si>
    <t>豆漿</t>
    <phoneticPr fontId="20" type="noConversion"/>
  </si>
  <si>
    <t>芋頭西米露</t>
    <phoneticPr fontId="20" type="noConversion"/>
  </si>
  <si>
    <t>玉米蘿蔔排骨湯</t>
    <phoneticPr fontId="20" type="noConversion"/>
  </si>
  <si>
    <t>水果</t>
    <phoneticPr fontId="20" type="noConversion"/>
  </si>
  <si>
    <t>奇異果</t>
    <phoneticPr fontId="20" type="noConversion"/>
  </si>
  <si>
    <t>木瓜</t>
    <phoneticPr fontId="20" type="noConversion"/>
  </si>
  <si>
    <t>柳丁</t>
    <phoneticPr fontId="20" type="noConversion"/>
  </si>
  <si>
    <t>葡萄</t>
    <phoneticPr fontId="20" type="noConversion"/>
  </si>
  <si>
    <t>雞蛋</t>
    <phoneticPr fontId="20" type="noConversion"/>
  </si>
  <si>
    <t>玉米</t>
    <phoneticPr fontId="20" type="noConversion"/>
  </si>
  <si>
    <t>蛋餅皮</t>
    <phoneticPr fontId="20" type="noConversion"/>
  </si>
  <si>
    <t>生日蛋糕</t>
    <phoneticPr fontId="20" type="noConversion"/>
  </si>
  <si>
    <t>鮮奶</t>
    <phoneticPr fontId="20" type="noConversion"/>
  </si>
  <si>
    <t>時令水果洋菜凍</t>
    <phoneticPr fontId="20" type="noConversion"/>
  </si>
  <si>
    <t>水梨</t>
    <phoneticPr fontId="20" type="noConversion"/>
  </si>
  <si>
    <t>木瓜</t>
    <phoneticPr fontId="20" type="noConversion"/>
  </si>
  <si>
    <t>洋菜粉</t>
    <phoneticPr fontId="20" type="noConversion"/>
  </si>
  <si>
    <t>高麗菜</t>
    <phoneticPr fontId="20" type="noConversion"/>
  </si>
  <si>
    <t>紅蘿蔔</t>
    <phoneticPr fontId="20" type="noConversion"/>
  </si>
  <si>
    <t>芭樂</t>
    <phoneticPr fontId="20" type="noConversion"/>
  </si>
  <si>
    <t>芋頭</t>
    <phoneticPr fontId="20" type="noConversion"/>
  </si>
  <si>
    <t>火腿</t>
    <phoneticPr fontId="19" type="noConversion"/>
  </si>
  <si>
    <t>柳橙\</t>
    <phoneticPr fontId="19" type="noConversion"/>
  </si>
  <si>
    <t>屏東縣建國國小附設幼兒園114年5月份點心表</t>
    <phoneticPr fontId="20" type="noConversion"/>
  </si>
  <si>
    <t>5/1（四）</t>
    <phoneticPr fontId="20" type="noConversion"/>
  </si>
  <si>
    <t>5/2（五）</t>
    <phoneticPr fontId="20" type="noConversion"/>
  </si>
  <si>
    <t>5/5（一）</t>
    <phoneticPr fontId="20" type="noConversion"/>
  </si>
  <si>
    <t>5/6（二）</t>
    <phoneticPr fontId="20" type="noConversion"/>
  </si>
  <si>
    <t>5/7（三）</t>
    <phoneticPr fontId="20" type="noConversion"/>
  </si>
  <si>
    <t>5/8（四）</t>
    <phoneticPr fontId="20" type="noConversion"/>
  </si>
  <si>
    <t>5/9（五）</t>
    <phoneticPr fontId="20" type="noConversion"/>
  </si>
  <si>
    <t>5/12（一）</t>
    <phoneticPr fontId="20" type="noConversion"/>
  </si>
  <si>
    <t>5/13（二）</t>
    <phoneticPr fontId="20" type="noConversion"/>
  </si>
  <si>
    <t>5/14（三）</t>
    <phoneticPr fontId="20" type="noConversion"/>
  </si>
  <si>
    <t>5/15（四）</t>
    <phoneticPr fontId="20" type="noConversion"/>
  </si>
  <si>
    <t>5/16（五）</t>
    <phoneticPr fontId="20" type="noConversion"/>
  </si>
  <si>
    <t>5/19（一）</t>
    <phoneticPr fontId="20" type="noConversion"/>
  </si>
  <si>
    <t>5/20（二）</t>
    <phoneticPr fontId="20" type="noConversion"/>
  </si>
  <si>
    <t>5/21（三）</t>
    <phoneticPr fontId="20" type="noConversion"/>
  </si>
  <si>
    <t>5/22（四）</t>
    <phoneticPr fontId="20" type="noConversion"/>
  </si>
  <si>
    <t>5/23（五）</t>
    <phoneticPr fontId="20" type="noConversion"/>
  </si>
  <si>
    <t>5/26（一）</t>
    <phoneticPr fontId="20" type="noConversion"/>
  </si>
  <si>
    <t>5/27（二）</t>
    <phoneticPr fontId="20" type="noConversion"/>
  </si>
  <si>
    <t>5/28（三）</t>
    <phoneticPr fontId="20" type="noConversion"/>
  </si>
  <si>
    <t>5/29（四）</t>
    <phoneticPr fontId="20" type="noConversion"/>
  </si>
  <si>
    <t>5/30（五）</t>
    <phoneticPr fontId="20" type="noConversion"/>
  </si>
  <si>
    <t>端午節補假</t>
    <phoneticPr fontId="20" type="noConversion"/>
  </si>
  <si>
    <t>水果+生日蛋糕</t>
    <phoneticPr fontId="20" type="noConversion"/>
  </si>
  <si>
    <t>水果豆花</t>
    <phoneticPr fontId="20" type="noConversion"/>
  </si>
  <si>
    <t>時令水果洋菜凍</t>
    <phoneticPr fontId="20" type="noConversion"/>
  </si>
  <si>
    <t>水果三明治</t>
    <phoneticPr fontId="20" type="noConversion"/>
  </si>
  <si>
    <t>洋芋巧達濃湯</t>
    <phoneticPr fontId="20" type="noConversion"/>
  </si>
  <si>
    <t>燒肉蛋餅</t>
    <phoneticPr fontId="20" type="noConversion"/>
  </si>
  <si>
    <t>燕麥</t>
    <phoneticPr fontId="20" type="noConversion"/>
  </si>
  <si>
    <t>小籠包</t>
    <phoneticPr fontId="20" type="noConversion"/>
  </si>
  <si>
    <t>綠豆仙草湯</t>
    <phoneticPr fontId="20" type="noConversion"/>
  </si>
  <si>
    <t>白菜餛飩湯</t>
    <phoneticPr fontId="20" type="noConversion"/>
  </si>
  <si>
    <t>豆漿</t>
    <phoneticPr fontId="20" type="noConversion"/>
  </si>
  <si>
    <t>米漿</t>
    <phoneticPr fontId="20" type="noConversion"/>
  </si>
  <si>
    <t>奶皇包</t>
    <phoneticPr fontId="20" type="noConversion"/>
  </si>
  <si>
    <t>炒烏龍</t>
    <phoneticPr fontId="20" type="noConversion"/>
  </si>
  <si>
    <t>烤地瓜</t>
    <phoneticPr fontId="20" type="noConversion"/>
  </si>
  <si>
    <t>05月第一週 餐點食譜</t>
    <phoneticPr fontId="20" type="noConversion"/>
  </si>
  <si>
    <t>(四)</t>
    <phoneticPr fontId="20" type="noConversion"/>
  </si>
  <si>
    <t>(二)</t>
    <phoneticPr fontId="20" type="noConversion"/>
  </si>
  <si>
    <t>(一)</t>
    <phoneticPr fontId="20" type="noConversion"/>
  </si>
  <si>
    <t>(五)</t>
    <phoneticPr fontId="20" type="noConversion"/>
  </si>
  <si>
    <t>114/05/01</t>
    <phoneticPr fontId="20" type="noConversion"/>
  </si>
  <si>
    <t>114/05/02</t>
    <phoneticPr fontId="20" type="noConversion"/>
  </si>
  <si>
    <t>114/05/05</t>
    <phoneticPr fontId="20" type="noConversion"/>
  </si>
  <si>
    <t>114/05/06</t>
    <phoneticPr fontId="20" type="noConversion"/>
  </si>
  <si>
    <t>114/05/07</t>
    <phoneticPr fontId="20" type="noConversion"/>
  </si>
  <si>
    <t>114/05/08</t>
    <phoneticPr fontId="20" type="noConversion"/>
  </si>
  <si>
    <t>114/05/09</t>
    <phoneticPr fontId="20" type="noConversion"/>
  </si>
  <si>
    <t>豆漿</t>
    <phoneticPr fontId="20" type="noConversion"/>
  </si>
  <si>
    <t>豆</t>
    <phoneticPr fontId="20" type="noConversion"/>
  </si>
  <si>
    <t>漿</t>
    <phoneticPr fontId="20" type="noConversion"/>
  </si>
  <si>
    <t>洋芋巧達濃湯</t>
    <phoneticPr fontId="20" type="noConversion"/>
  </si>
  <si>
    <t>馬鈴薯</t>
    <phoneticPr fontId="20" type="noConversion"/>
  </si>
  <si>
    <t>紅蘿蔔</t>
    <phoneticPr fontId="20" type="noConversion"/>
  </si>
  <si>
    <t>絞肉</t>
    <phoneticPr fontId="20" type="noConversion"/>
  </si>
  <si>
    <t>太白粉</t>
    <phoneticPr fontId="20" type="noConversion"/>
  </si>
  <si>
    <t>西瓜</t>
    <phoneticPr fontId="20" type="noConversion"/>
  </si>
  <si>
    <t>水梨</t>
    <phoneticPr fontId="20" type="noConversion"/>
  </si>
  <si>
    <t>蘋果</t>
    <phoneticPr fontId="20" type="noConversion"/>
  </si>
  <si>
    <t>蘋果</t>
    <phoneticPr fontId="20" type="noConversion"/>
  </si>
  <si>
    <t>水果豆花</t>
    <phoneticPr fontId="20" type="noConversion"/>
  </si>
  <si>
    <t>豆花</t>
    <phoneticPr fontId="20" type="noConversion"/>
  </si>
  <si>
    <t>麥茶</t>
    <phoneticPr fontId="20" type="noConversion"/>
  </si>
  <si>
    <t>小麥</t>
    <phoneticPr fontId="20" type="noConversion"/>
  </si>
  <si>
    <t>二級砂糖</t>
    <phoneticPr fontId="20" type="noConversion"/>
  </si>
  <si>
    <t>珍珠丸子</t>
    <phoneticPr fontId="20" type="noConversion"/>
  </si>
  <si>
    <t>玉米蛋餅</t>
    <phoneticPr fontId="20" type="noConversion"/>
  </si>
  <si>
    <t>豆漿</t>
    <phoneticPr fontId="20" type="noConversion"/>
  </si>
  <si>
    <t>玉米</t>
    <phoneticPr fontId="20" type="noConversion"/>
  </si>
  <si>
    <t>雞蛋</t>
    <phoneticPr fontId="20" type="noConversion"/>
  </si>
  <si>
    <t>豆漿</t>
    <phoneticPr fontId="20" type="noConversion"/>
  </si>
  <si>
    <t>南瓜吐司</t>
    <phoneticPr fontId="20" type="noConversion"/>
  </si>
  <si>
    <t>南瓜吐司</t>
    <phoneticPr fontId="20" type="noConversion"/>
  </si>
  <si>
    <t>南瓜</t>
    <phoneticPr fontId="20" type="noConversion"/>
  </si>
  <si>
    <t>吐司</t>
    <phoneticPr fontId="20" type="noConversion"/>
  </si>
  <si>
    <t>雞蛋</t>
    <phoneticPr fontId="20" type="noConversion"/>
  </si>
  <si>
    <t>5月第二週 餐點食譜</t>
    <phoneticPr fontId="20" type="noConversion"/>
  </si>
  <si>
    <t>小餐包</t>
    <phoneticPr fontId="20" type="noConversion"/>
  </si>
  <si>
    <t>珍珠丸子</t>
    <phoneticPr fontId="20" type="noConversion"/>
  </si>
  <si>
    <t>絞肉</t>
    <phoneticPr fontId="20" type="noConversion"/>
  </si>
  <si>
    <t>糯米</t>
    <phoneticPr fontId="20" type="noConversion"/>
  </si>
  <si>
    <t>蔥</t>
    <phoneticPr fontId="20" type="noConversion"/>
  </si>
  <si>
    <t>西谷米</t>
    <phoneticPr fontId="20" type="noConversion"/>
  </si>
  <si>
    <t>柳橙汁</t>
    <phoneticPr fontId="20" type="noConversion"/>
  </si>
  <si>
    <t>綠豆仙草湯</t>
    <phoneticPr fontId="20" type="noConversion"/>
  </si>
  <si>
    <t>水果三明治</t>
    <phoneticPr fontId="20" type="noConversion"/>
  </si>
  <si>
    <t>燕</t>
    <phoneticPr fontId="20" type="noConversion"/>
  </si>
  <si>
    <t>麥</t>
    <phoneticPr fontId="20" type="noConversion"/>
  </si>
  <si>
    <t>燕麥飲</t>
    <phoneticPr fontId="20" type="noConversion"/>
  </si>
  <si>
    <t>綠豆</t>
    <phoneticPr fontId="20" type="noConversion"/>
  </si>
  <si>
    <t>仙草</t>
    <phoneticPr fontId="20" type="noConversion"/>
  </si>
  <si>
    <t>砂糖</t>
    <phoneticPr fontId="20" type="noConversion"/>
  </si>
  <si>
    <t>蘋果</t>
    <phoneticPr fontId="20" type="noConversion"/>
  </si>
  <si>
    <t>吐司</t>
    <phoneticPr fontId="20" type="noConversion"/>
  </si>
  <si>
    <t>西瓜</t>
    <phoneticPr fontId="20" type="noConversion"/>
  </si>
  <si>
    <t>鳳梨</t>
    <phoneticPr fontId="20" type="noConversion"/>
  </si>
  <si>
    <t>奶皇包</t>
    <phoneticPr fontId="20" type="noConversion"/>
  </si>
  <si>
    <t>炒烏龍</t>
    <phoneticPr fontId="20" type="noConversion"/>
  </si>
  <si>
    <t>白菜餛飩湯</t>
    <phoneticPr fontId="20" type="noConversion"/>
  </si>
  <si>
    <t>05月第三週 餐點食譜</t>
    <phoneticPr fontId="20" type="noConversion"/>
  </si>
  <si>
    <t>114/05/12</t>
    <phoneticPr fontId="20" type="noConversion"/>
  </si>
  <si>
    <t>114/05/13</t>
    <phoneticPr fontId="20" type="noConversion"/>
  </si>
  <si>
    <t>114/05/14</t>
    <phoneticPr fontId="20" type="noConversion"/>
  </si>
  <si>
    <t>114/05/15</t>
    <phoneticPr fontId="20" type="noConversion"/>
  </si>
  <si>
    <t>114/05/16</t>
    <phoneticPr fontId="20" type="noConversion"/>
  </si>
  <si>
    <t>114/05/19</t>
    <phoneticPr fontId="20" type="noConversion"/>
  </si>
  <si>
    <t>114/05/20</t>
    <phoneticPr fontId="20" type="noConversion"/>
  </si>
  <si>
    <t>114/05/21</t>
    <phoneticPr fontId="20" type="noConversion"/>
  </si>
  <si>
    <t>114/05/22</t>
    <phoneticPr fontId="20" type="noConversion"/>
  </si>
  <si>
    <t>114/05/23</t>
    <phoneticPr fontId="20" type="noConversion"/>
  </si>
  <si>
    <t>奶皇包</t>
    <phoneticPr fontId="20" type="noConversion"/>
  </si>
  <si>
    <t>肉絲</t>
    <phoneticPr fontId="20" type="noConversion"/>
  </si>
  <si>
    <t>烏龍麵</t>
    <phoneticPr fontId="20" type="noConversion"/>
  </si>
  <si>
    <t>雞蛋</t>
    <phoneticPr fontId="20" type="noConversion"/>
  </si>
  <si>
    <t>白菜</t>
    <phoneticPr fontId="20" type="noConversion"/>
  </si>
  <si>
    <t>餛飩</t>
    <phoneticPr fontId="20" type="noConversion"/>
  </si>
  <si>
    <t>05月第四週 餐點食譜</t>
    <phoneticPr fontId="20" type="noConversion"/>
  </si>
  <si>
    <t>114/05/26</t>
    <phoneticPr fontId="20" type="noConversion"/>
  </si>
  <si>
    <t>114/05/27</t>
    <phoneticPr fontId="20" type="noConversion"/>
  </si>
  <si>
    <t>114/05/28</t>
    <phoneticPr fontId="20" type="noConversion"/>
  </si>
  <si>
    <t>114/05/29</t>
    <phoneticPr fontId="20" type="noConversion"/>
  </si>
  <si>
    <t>114/05/30</t>
    <phoneticPr fontId="20" type="noConversion"/>
  </si>
  <si>
    <t>生</t>
    <phoneticPr fontId="20" type="noConversion"/>
  </si>
  <si>
    <t>日</t>
    <phoneticPr fontId="20" type="noConversion"/>
  </si>
  <si>
    <t>蛋</t>
    <phoneticPr fontId="20" type="noConversion"/>
  </si>
  <si>
    <t>糕</t>
    <phoneticPr fontId="20" type="noConversion"/>
  </si>
  <si>
    <t>蛋糕</t>
    <phoneticPr fontId="20" type="noConversion"/>
  </si>
  <si>
    <t>小籠包</t>
    <phoneticPr fontId="20" type="noConversion"/>
  </si>
  <si>
    <t>小籠包</t>
    <phoneticPr fontId="20" type="noConversion"/>
  </si>
  <si>
    <t>水果優格</t>
    <phoneticPr fontId="20" type="noConversion"/>
  </si>
  <si>
    <t>優格</t>
    <phoneticPr fontId="20" type="noConversion"/>
  </si>
  <si>
    <t>燒肉蛋餅</t>
    <phoneticPr fontId="20" type="noConversion"/>
  </si>
  <si>
    <t>燒肉</t>
    <phoneticPr fontId="20" type="noConversion"/>
  </si>
  <si>
    <t>蛋餅皮</t>
    <phoneticPr fontId="20" type="noConversion"/>
  </si>
  <si>
    <t>烤地瓜</t>
    <phoneticPr fontId="20" type="noConversion"/>
  </si>
  <si>
    <t>小飯糰</t>
    <phoneticPr fontId="20" type="noConversion"/>
  </si>
  <si>
    <t>玉米蘿蔔排骨湯</t>
    <phoneticPr fontId="20" type="noConversion"/>
  </si>
  <si>
    <t>小餐包</t>
    <phoneticPr fontId="20" type="noConversion"/>
  </si>
  <si>
    <t>小餐包</t>
    <phoneticPr fontId="20" type="noConversion"/>
  </si>
  <si>
    <t>小飯糰</t>
    <phoneticPr fontId="20" type="noConversion"/>
  </si>
  <si>
    <t>海苔香鬆</t>
    <phoneticPr fontId="20" type="noConversion"/>
  </si>
  <si>
    <t>玉米</t>
    <phoneticPr fontId="20" type="noConversion"/>
  </si>
  <si>
    <t>白蘿蔔</t>
    <phoneticPr fontId="20" type="noConversion"/>
  </si>
  <si>
    <t>排骨</t>
    <phoneticPr fontId="20" type="noConversion"/>
  </si>
  <si>
    <t>豆漿</t>
    <phoneticPr fontId="20" type="noConversion"/>
  </si>
  <si>
    <t>燕麥</t>
    <phoneticPr fontId="20" type="noConversion"/>
  </si>
  <si>
    <t>豆漿</t>
    <phoneticPr fontId="20" type="noConversion"/>
  </si>
  <si>
    <t>豆漿</t>
    <phoneticPr fontId="20" type="noConversion"/>
  </si>
  <si>
    <t>全麥吐司</t>
    <phoneticPr fontId="20" type="noConversion"/>
  </si>
  <si>
    <t>雜糧饅頭</t>
    <phoneticPr fontId="20" type="noConversion"/>
  </si>
  <si>
    <t>全麥吐司</t>
    <phoneticPr fontId="20" type="noConversion"/>
  </si>
  <si>
    <t>雜糧饅頭</t>
    <phoneticPr fontId="20" type="noConversion"/>
  </si>
  <si>
    <t>燕麥</t>
    <phoneticPr fontId="20" type="noConversion"/>
  </si>
  <si>
    <t>米漿</t>
    <phoneticPr fontId="20" type="noConversion"/>
  </si>
  <si>
    <t>米漿</t>
    <phoneticPr fontId="20" type="noConversion"/>
  </si>
  <si>
    <t>豆漿</t>
    <phoneticPr fontId="20" type="noConversion"/>
  </si>
  <si>
    <t>豆漿</t>
    <phoneticPr fontId="20" type="noConversion"/>
  </si>
  <si>
    <t>豆漿</t>
    <phoneticPr fontId="20" type="noConversion"/>
  </si>
  <si>
    <t>園主任:林珮君</t>
    <phoneticPr fontId="20" type="noConversion"/>
  </si>
  <si>
    <t>校長:温昇泓</t>
    <phoneticPr fontId="20" type="noConversion"/>
  </si>
  <si>
    <t>食譜設計:余宜樺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</si>
</sst>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0_);[Red]\(0\)"/>
    <numFmt numFmtId="178" formatCode="0.0_);[Red]\(0.0\)"/>
    <numFmt numFmtId="179" formatCode="0.0_ "/>
  </numFmts>
  <fonts count="85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name val="Times New Roman"/>
      <family val="1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9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細明體"/>
      <family val="3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sz val="9"/>
      <color indexed="10"/>
      <name val="新細明體"/>
      <family val="1"/>
      <charset val="136"/>
    </font>
    <font>
      <b/>
      <sz val="10"/>
      <color indexed="17"/>
      <name val="新細明體"/>
      <family val="1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sz val="10"/>
      <color indexed="17"/>
      <name val="標楷體"/>
      <family val="4"/>
      <charset val="136"/>
    </font>
    <font>
      <b/>
      <sz val="6"/>
      <name val="細明體"/>
      <family val="3"/>
      <charset val="136"/>
    </font>
    <font>
      <sz val="6"/>
      <name val="標楷體"/>
      <family val="4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標楷體"/>
      <family val="4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sz val="9"/>
      <color rgb="FFFF0000"/>
      <name val="細明體"/>
      <family val="3"/>
      <charset val="136"/>
    </font>
    <font>
      <b/>
      <sz val="10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sz val="10"/>
      <color rgb="FFFF0000"/>
      <name val="標楷體"/>
      <family val="4"/>
      <charset val="136"/>
    </font>
    <font>
      <b/>
      <sz val="16"/>
      <color indexed="10"/>
      <name val="新細明體"/>
      <family val="1"/>
      <charset val="136"/>
    </font>
    <font>
      <b/>
      <sz val="12"/>
      <color indexed="12"/>
      <name val="新細明體"/>
      <family val="1"/>
      <charset val="136"/>
    </font>
    <font>
      <sz val="8"/>
      <color indexed="8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4"/>
      <color theme="1"/>
      <name val="標楷體"/>
      <family val="4"/>
      <charset val="136"/>
    </font>
    <font>
      <b/>
      <sz val="6"/>
      <color theme="1"/>
      <name val="新細明體"/>
      <family val="1"/>
      <charset val="136"/>
    </font>
    <font>
      <sz val="8"/>
      <color theme="1"/>
      <name val="標楷體"/>
      <family val="4"/>
      <charset val="136"/>
    </font>
    <font>
      <sz val="6"/>
      <color theme="1"/>
      <name val="標楷體"/>
      <family val="4"/>
      <charset val="136"/>
    </font>
    <font>
      <sz val="12"/>
      <color theme="1"/>
      <name val="新細明體"/>
      <family val="1"/>
      <charset val="136"/>
    </font>
    <font>
      <b/>
      <sz val="9"/>
      <color theme="1"/>
      <name val="標楷體"/>
      <family val="4"/>
      <charset val="136"/>
    </font>
    <font>
      <sz val="6"/>
      <color theme="1"/>
      <name val="新細明體"/>
      <family val="1"/>
      <charset val="136"/>
    </font>
    <font>
      <b/>
      <sz val="12"/>
      <color theme="1"/>
      <name val="標楷體"/>
      <family val="4"/>
      <charset val="136"/>
    </font>
    <font>
      <b/>
      <sz val="14"/>
      <name val="新細明體"/>
      <family val="1"/>
      <charset val="136"/>
    </font>
    <font>
      <b/>
      <sz val="12"/>
      <name val="新細明體"/>
      <family val="1"/>
      <charset val="136"/>
      <scheme val="major"/>
    </font>
    <font>
      <b/>
      <u/>
      <sz val="24"/>
      <name val="新細明體"/>
      <family val="1"/>
      <charset val="136"/>
    </font>
    <font>
      <sz val="24"/>
      <name val="新細明體"/>
      <family val="1"/>
      <charset val="136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31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31"/>
      </patternFill>
    </fill>
  </fills>
  <borders count="4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7" fillId="0" borderId="0"/>
  </cellStyleXfs>
  <cellXfs count="373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21" fillId="0" borderId="0" xfId="0" applyFont="1" applyAlignment="1">
      <alignment horizontal="center" vertical="center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0" fontId="26" fillId="0" borderId="10" xfId="0" applyFont="1" applyBorder="1">
      <alignment vertical="center"/>
    </xf>
    <xf numFmtId="49" fontId="31" fillId="0" borderId="11" xfId="0" applyNumberFormat="1" applyFont="1" applyBorder="1" applyAlignment="1">
      <alignment horizontal="center" vertical="center"/>
    </xf>
    <xf numFmtId="49" fontId="26" fillId="0" borderId="10" xfId="0" applyNumberFormat="1" applyFont="1" applyBorder="1" applyAlignment="1">
      <alignment horizontal="left" vertical="center"/>
    </xf>
    <xf numFmtId="0" fontId="29" fillId="0" borderId="10" xfId="0" applyFont="1" applyBorder="1" applyAlignment="1">
      <alignment horizontal="left" vertical="center" shrinkToFit="1"/>
    </xf>
    <xf numFmtId="0" fontId="26" fillId="0" borderId="10" xfId="0" applyFont="1" applyBorder="1" applyAlignment="1">
      <alignment horizontal="center" vertical="center" shrinkToFit="1"/>
    </xf>
    <xf numFmtId="178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49" fontId="29" fillId="0" borderId="10" xfId="0" applyNumberFormat="1" applyFont="1" applyBorder="1" applyAlignment="1">
      <alignment horizontal="left" vertical="center" shrinkToFit="1"/>
    </xf>
    <xf numFmtId="0" fontId="31" fillId="0" borderId="11" xfId="0" applyFont="1" applyBorder="1" applyAlignment="1">
      <alignment horizontal="center" vertical="center" shrinkToFit="1"/>
    </xf>
    <xf numFmtId="49" fontId="31" fillId="0" borderId="20" xfId="0" applyNumberFormat="1" applyFont="1" applyBorder="1" applyAlignment="1">
      <alignment horizontal="center" vertical="center"/>
    </xf>
    <xf numFmtId="0" fontId="38" fillId="0" borderId="10" xfId="0" applyFont="1" applyBorder="1" applyAlignment="1">
      <alignment horizontal="left" vertical="top" wrapText="1"/>
    </xf>
    <xf numFmtId="49" fontId="31" fillId="0" borderId="23" xfId="0" applyNumberFormat="1" applyFont="1" applyBorder="1" applyAlignment="1">
      <alignment horizontal="center" vertical="center"/>
    </xf>
    <xf numFmtId="176" fontId="41" fillId="0" borderId="10" xfId="0" applyNumberFormat="1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top" wrapText="1"/>
    </xf>
    <xf numFmtId="0" fontId="52" fillId="0" borderId="10" xfId="0" applyFont="1" applyBorder="1" applyAlignment="1">
      <alignment horizontal="center" vertical="top" wrapText="1"/>
    </xf>
    <xf numFmtId="177" fontId="47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5" fillId="0" borderId="10" xfId="0" applyFont="1" applyBorder="1" applyAlignment="1">
      <alignment vertical="center" shrinkToFit="1"/>
    </xf>
    <xf numFmtId="178" fontId="55" fillId="0" borderId="10" xfId="0" applyNumberFormat="1" applyFont="1" applyBorder="1">
      <alignment vertical="center"/>
    </xf>
    <xf numFmtId="0" fontId="55" fillId="0" borderId="10" xfId="0" applyFont="1" applyBorder="1">
      <alignment vertical="center"/>
    </xf>
    <xf numFmtId="0" fontId="37" fillId="0" borderId="15" xfId="0" applyFont="1" applyBorder="1" applyAlignment="1">
      <alignment horizontal="center" vertical="top" wrapText="1"/>
    </xf>
    <xf numFmtId="0" fontId="49" fillId="0" borderId="10" xfId="0" applyFont="1" applyBorder="1" applyAlignment="1">
      <alignment horizontal="center" vertical="top" wrapText="1"/>
    </xf>
    <xf numFmtId="0" fontId="28" fillId="0" borderId="15" xfId="0" applyFont="1" applyBorder="1" applyAlignment="1">
      <alignment vertical="top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26" fillId="24" borderId="10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vertical="center" wrapText="1"/>
    </xf>
    <xf numFmtId="0" fontId="27" fillId="24" borderId="11" xfId="0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shrinkToFi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55" fillId="0" borderId="10" xfId="0" applyFont="1" applyBorder="1" applyAlignment="1">
      <alignment horizontal="center" vertical="center" shrinkToFit="1"/>
    </xf>
    <xf numFmtId="178" fontId="55" fillId="0" borderId="10" xfId="0" applyNumberFormat="1" applyFont="1" applyBorder="1" applyAlignment="1">
      <alignment horizontal="center" vertical="center"/>
    </xf>
    <xf numFmtId="0" fontId="55" fillId="0" borderId="10" xfId="0" applyFont="1" applyBorder="1" applyAlignment="1">
      <alignment horizontal="center" vertical="center"/>
    </xf>
    <xf numFmtId="177" fontId="55" fillId="0" borderId="10" xfId="0" applyNumberFormat="1" applyFont="1" applyBorder="1" applyAlignment="1">
      <alignment horizontal="center" vertical="center"/>
    </xf>
    <xf numFmtId="0" fontId="26" fillId="27" borderId="17" xfId="0" applyFont="1" applyFill="1" applyBorder="1" applyAlignment="1">
      <alignment horizontal="center" vertical="top" wrapText="1"/>
    </xf>
    <xf numFmtId="0" fontId="26" fillId="27" borderId="10" xfId="0" applyFont="1" applyFill="1" applyBorder="1" applyAlignment="1">
      <alignment horizontal="center" wrapText="1"/>
    </xf>
    <xf numFmtId="0" fontId="60" fillId="0" borderId="10" xfId="0" applyFont="1" applyBorder="1" applyAlignment="1">
      <alignment horizontal="left" wrapText="1"/>
    </xf>
    <xf numFmtId="0" fontId="60" fillId="0" borderId="10" xfId="0" applyFont="1" applyBorder="1" applyAlignment="1">
      <alignment horizontal="center" wrapText="1"/>
    </xf>
    <xf numFmtId="0" fontId="30" fillId="0" borderId="10" xfId="0" applyFont="1" applyBorder="1" applyAlignment="1">
      <alignment horizontal="center" vertical="center" wrapText="1"/>
    </xf>
    <xf numFmtId="0" fontId="26" fillId="29" borderId="10" xfId="0" applyFont="1" applyFill="1" applyBorder="1" applyAlignment="1">
      <alignment horizontal="center" vertical="top" wrapText="1"/>
    </xf>
    <xf numFmtId="176" fontId="29" fillId="30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1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1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8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vertical="center"/>
    </xf>
    <xf numFmtId="0" fontId="26" fillId="0" borderId="10" xfId="0" applyFont="1" applyBorder="1" applyAlignment="1">
      <alignment horizontal="center" vertical="center" wrapText="1"/>
    </xf>
    <xf numFmtId="49" fontId="26" fillId="0" borderId="15" xfId="0" applyNumberFormat="1" applyFont="1" applyBorder="1" applyAlignment="1">
      <alignment horizontal="center" vertical="center"/>
    </xf>
    <xf numFmtId="0" fontId="26" fillId="0" borderId="10" xfId="0" applyFont="1" applyBorder="1" applyAlignment="1">
      <alignment horizontal="left" wrapText="1"/>
    </xf>
    <xf numFmtId="0" fontId="26" fillId="0" borderId="10" xfId="0" applyFont="1" applyBorder="1" applyAlignment="1">
      <alignment horizontal="center" wrapText="1"/>
    </xf>
    <xf numFmtId="0" fontId="35" fillId="0" borderId="10" xfId="0" applyFont="1" applyBorder="1" applyAlignment="1">
      <alignment horizontal="center" vertical="top" wrapText="1"/>
    </xf>
    <xf numFmtId="49" fontId="43" fillId="0" borderId="10" xfId="0" applyNumberFormat="1" applyFont="1" applyBorder="1" applyAlignment="1">
      <alignment vertical="center" shrinkToFit="1"/>
    </xf>
    <xf numFmtId="0" fontId="44" fillId="0" borderId="10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top" wrapText="1"/>
    </xf>
    <xf numFmtId="176" fontId="51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0" fillId="0" borderId="10" xfId="0" applyFont="1" applyBorder="1" applyAlignment="1">
      <alignment horizontal="center" vertical="top" wrapText="1"/>
    </xf>
    <xf numFmtId="0" fontId="51" fillId="0" borderId="10" xfId="0" applyFont="1" applyBorder="1" applyAlignment="1">
      <alignment horizontal="center" vertical="center" shrinkToFit="1"/>
    </xf>
    <xf numFmtId="0" fontId="26" fillId="0" borderId="22" xfId="0" applyFont="1" applyBorder="1" applyAlignment="1">
      <alignment horizontal="center" vertical="top" wrapText="1"/>
    </xf>
    <xf numFmtId="49" fontId="39" fillId="0" borderId="15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top" wrapText="1"/>
    </xf>
    <xf numFmtId="0" fontId="39" fillId="0" borderId="15" xfId="0" applyFont="1" applyBorder="1" applyAlignment="1">
      <alignment horizontal="center" vertical="top" wrapText="1"/>
    </xf>
    <xf numFmtId="0" fontId="26" fillId="24" borderId="11" xfId="0" applyFont="1" applyFill="1" applyBorder="1" applyAlignment="1">
      <alignment horizontal="center" vertical="top" wrapText="1"/>
    </xf>
    <xf numFmtId="49" fontId="31" fillId="0" borderId="22" xfId="0" applyNumberFormat="1" applyFont="1" applyBorder="1" applyAlignment="1">
      <alignment horizontal="center" vertical="center"/>
    </xf>
    <xf numFmtId="177" fontId="27" fillId="28" borderId="18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left" vertical="top" wrapText="1"/>
    </xf>
    <xf numFmtId="0" fontId="22" fillId="27" borderId="10" xfId="0" applyFont="1" applyFill="1" applyBorder="1" applyAlignment="1">
      <alignment horizontal="center" vertical="top" wrapText="1"/>
    </xf>
    <xf numFmtId="176" fontId="29" fillId="27" borderId="10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center" vertical="center" wrapText="1"/>
    </xf>
    <xf numFmtId="0" fontId="26" fillId="27" borderId="10" xfId="0" applyFont="1" applyFill="1" applyBorder="1" applyAlignment="1">
      <alignment horizontal="center" vertical="top" wrapText="1"/>
    </xf>
    <xf numFmtId="176" fontId="29" fillId="28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 applyAlignment="1">
      <alignment horizontal="center" vertical="center" shrinkToFit="1"/>
    </xf>
    <xf numFmtId="0" fontId="26" fillId="27" borderId="11" xfId="0" applyFont="1" applyFill="1" applyBorder="1" applyAlignment="1">
      <alignment horizontal="center" vertical="top" wrapText="1"/>
    </xf>
    <xf numFmtId="0" fontId="26" fillId="27" borderId="15" xfId="0" applyFont="1" applyFill="1" applyBorder="1" applyAlignment="1">
      <alignment horizontal="center" vertical="top" wrapText="1"/>
    </xf>
    <xf numFmtId="0" fontId="26" fillId="29" borderId="10" xfId="0" applyFont="1" applyFill="1" applyBorder="1" applyAlignment="1">
      <alignment horizontal="left" vertical="top" wrapText="1"/>
    </xf>
    <xf numFmtId="176" fontId="51" fillId="27" borderId="10" xfId="0" applyNumberFormat="1" applyFont="1" applyFill="1" applyBorder="1" applyAlignment="1">
      <alignment horizontal="center" vertical="center" shrinkToFit="1"/>
    </xf>
    <xf numFmtId="0" fontId="63" fillId="0" borderId="10" xfId="0" applyFont="1" applyBorder="1" applyAlignment="1">
      <alignment horizontal="center" vertical="center" shrinkToFit="1"/>
    </xf>
    <xf numFmtId="178" fontId="63" fillId="0" borderId="10" xfId="0" applyNumberFormat="1" applyFont="1" applyBorder="1" applyAlignment="1">
      <alignment horizontal="center" vertical="center"/>
    </xf>
    <xf numFmtId="0" fontId="63" fillId="0" borderId="10" xfId="0" applyFont="1" applyBorder="1" applyAlignment="1">
      <alignment horizontal="center" vertical="center"/>
    </xf>
    <xf numFmtId="177" fontId="63" fillId="0" borderId="10" xfId="0" applyNumberFormat="1" applyFont="1" applyBorder="1" applyAlignment="1">
      <alignment horizontal="center" vertical="center"/>
    </xf>
    <xf numFmtId="177" fontId="27" fillId="27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 applyAlignment="1">
      <alignment vertical="center" shrinkToFit="1"/>
    </xf>
    <xf numFmtId="0" fontId="61" fillId="0" borderId="15" xfId="0" applyFont="1" applyBorder="1" applyAlignment="1">
      <alignment horizontal="center" vertical="center" wrapText="1"/>
    </xf>
    <xf numFmtId="0" fontId="30" fillId="27" borderId="10" xfId="0" applyFont="1" applyFill="1" applyBorder="1" applyAlignment="1">
      <alignment horizontal="center" vertical="top" wrapText="1"/>
    </xf>
    <xf numFmtId="0" fontId="35" fillId="27" borderId="10" xfId="0" applyFont="1" applyFill="1" applyBorder="1" applyAlignment="1">
      <alignment horizontal="center" vertical="top" wrapText="1"/>
    </xf>
    <xf numFmtId="0" fontId="31" fillId="0" borderId="10" xfId="0" applyFont="1" applyBorder="1" applyAlignment="1">
      <alignment horizontal="left" wrapText="1"/>
    </xf>
    <xf numFmtId="0" fontId="49" fillId="0" borderId="10" xfId="0" applyFont="1" applyBorder="1" applyAlignment="1">
      <alignment horizontal="center" vertical="center" wrapText="1"/>
    </xf>
    <xf numFmtId="14" fontId="27" fillId="27" borderId="10" xfId="0" applyNumberFormat="1" applyFont="1" applyFill="1" applyBorder="1" applyAlignment="1">
      <alignment horizontal="center" vertical="center" shrinkToFit="1"/>
    </xf>
    <xf numFmtId="177" fontId="27" fillId="28" borderId="10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>
      <alignment vertical="center"/>
    </xf>
    <xf numFmtId="176" fontId="26" fillId="27" borderId="10" xfId="0" applyNumberFormat="1" applyFont="1" applyFill="1" applyBorder="1" applyAlignment="1">
      <alignment horizontal="center" vertical="center" shrinkToFit="1"/>
    </xf>
    <xf numFmtId="177" fontId="29" fillId="0" borderId="10" xfId="0" applyNumberFormat="1" applyFont="1" applyBorder="1" applyAlignment="1">
      <alignment horizontal="center" vertical="center" shrinkToFit="1"/>
    </xf>
    <xf numFmtId="176" fontId="32" fillId="0" borderId="10" xfId="0" applyNumberFormat="1" applyFont="1" applyBorder="1" applyAlignment="1">
      <alignment horizontal="center" vertical="center" shrinkToFit="1"/>
    </xf>
    <xf numFmtId="0" fontId="33" fillId="0" borderId="10" xfId="0" applyFont="1" applyBorder="1" applyAlignment="1">
      <alignment horizontal="left" wrapText="1"/>
    </xf>
    <xf numFmtId="0" fontId="54" fillId="0" borderId="10" xfId="0" applyFont="1" applyBorder="1" applyAlignment="1">
      <alignment horizontal="center" wrapText="1"/>
    </xf>
    <xf numFmtId="0" fontId="54" fillId="0" borderId="10" xfId="0" applyFont="1" applyBorder="1" applyAlignment="1">
      <alignment horizontal="center" vertical="center" shrinkToFit="1"/>
    </xf>
    <xf numFmtId="0" fontId="64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28" fillId="0" borderId="20" xfId="0" applyFont="1" applyBorder="1" applyAlignment="1">
      <alignment vertical="top" wrapText="1"/>
    </xf>
    <xf numFmtId="49" fontId="26" fillId="0" borderId="23" xfId="0" applyNumberFormat="1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 shrinkToFit="1"/>
    </xf>
    <xf numFmtId="0" fontId="26" fillId="0" borderId="20" xfId="0" applyFont="1" applyBorder="1" applyAlignment="1">
      <alignment horizontal="center" vertical="top" wrapText="1"/>
    </xf>
    <xf numFmtId="0" fontId="26" fillId="0" borderId="23" xfId="0" applyFont="1" applyBorder="1" applyAlignment="1">
      <alignment horizontal="center" vertical="top" wrapText="1"/>
    </xf>
    <xf numFmtId="0" fontId="26" fillId="0" borderId="23" xfId="0" applyFont="1" applyBorder="1" applyAlignment="1">
      <alignment horizontal="center" vertical="center" wrapText="1"/>
    </xf>
    <xf numFmtId="49" fontId="26" fillId="0" borderId="20" xfId="0" applyNumberFormat="1" applyFont="1" applyBorder="1" applyAlignment="1">
      <alignment horizontal="center" vertical="center"/>
    </xf>
    <xf numFmtId="49" fontId="31" fillId="0" borderId="27" xfId="0" applyNumberFormat="1" applyFont="1" applyBorder="1" applyAlignment="1">
      <alignment horizontal="center" vertical="center"/>
    </xf>
    <xf numFmtId="0" fontId="27" fillId="27" borderId="13" xfId="0" applyFont="1" applyFill="1" applyBorder="1" applyAlignment="1">
      <alignment horizontal="center" vertical="center" shrinkToFit="1"/>
    </xf>
    <xf numFmtId="0" fontId="31" fillId="0" borderId="20" xfId="0" applyFont="1" applyBorder="1" applyAlignment="1">
      <alignment horizontal="center" vertical="center" shrinkToFit="1"/>
    </xf>
    <xf numFmtId="0" fontId="26" fillId="0" borderId="27" xfId="0" applyFont="1" applyBorder="1" applyAlignment="1">
      <alignment horizontal="center" vertical="top" wrapText="1"/>
    </xf>
    <xf numFmtId="49" fontId="31" fillId="0" borderId="0" xfId="0" applyNumberFormat="1" applyFont="1" applyAlignment="1">
      <alignment horizontal="center" vertical="center"/>
    </xf>
    <xf numFmtId="0" fontId="31" fillId="0" borderId="10" xfId="0" applyFont="1" applyBorder="1" applyAlignment="1">
      <alignment horizontal="center" wrapText="1"/>
    </xf>
    <xf numFmtId="0" fontId="58" fillId="0" borderId="10" xfId="0" applyFont="1" applyBorder="1" applyAlignment="1">
      <alignment horizontal="center" vertical="center" shrinkToFit="1"/>
    </xf>
    <xf numFmtId="0" fontId="34" fillId="0" borderId="10" xfId="0" applyFont="1" applyBorder="1" applyAlignment="1">
      <alignment horizontal="center" vertical="top" wrapText="1"/>
    </xf>
    <xf numFmtId="0" fontId="38" fillId="0" borderId="10" xfId="0" applyFont="1" applyBorder="1" applyAlignment="1">
      <alignment horizontal="center" wrapText="1"/>
    </xf>
    <xf numFmtId="0" fontId="26" fillId="0" borderId="10" xfId="0" applyFont="1" applyBorder="1" applyAlignment="1">
      <alignment horizontal="center" vertical="top" shrinkToFit="1"/>
    </xf>
    <xf numFmtId="177" fontId="57" fillId="0" borderId="10" xfId="0" applyNumberFormat="1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177" fontId="27" fillId="0" borderId="11" xfId="0" applyNumberFormat="1" applyFont="1" applyBorder="1" applyAlignment="1">
      <alignment horizontal="center" vertical="center" shrinkToFit="1"/>
    </xf>
    <xf numFmtId="49" fontId="39" fillId="0" borderId="20" xfId="0" applyNumberFormat="1" applyFont="1" applyBorder="1" applyAlignment="1">
      <alignment horizontal="center" vertical="center"/>
    </xf>
    <xf numFmtId="0" fontId="29" fillId="0" borderId="16" xfId="0" applyFont="1" applyBorder="1" applyAlignment="1">
      <alignment horizontal="center" vertical="center" shrinkToFit="1"/>
    </xf>
    <xf numFmtId="49" fontId="28" fillId="0" borderId="11" xfId="0" applyNumberFormat="1" applyFont="1" applyBorder="1">
      <alignment vertical="center"/>
    </xf>
    <xf numFmtId="0" fontId="28" fillId="0" borderId="11" xfId="0" applyFont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176" fontId="29" fillId="0" borderId="16" xfId="0" applyNumberFormat="1" applyFont="1" applyBorder="1" applyAlignment="1">
      <alignment horizontal="center" vertical="center" shrinkToFit="1"/>
    </xf>
    <xf numFmtId="177" fontId="29" fillId="0" borderId="11" xfId="0" applyNumberFormat="1" applyFont="1" applyBorder="1" applyAlignment="1">
      <alignment horizontal="center" vertical="center" shrinkToFit="1"/>
    </xf>
    <xf numFmtId="49" fontId="28" fillId="0" borderId="17" xfId="0" applyNumberFormat="1" applyFont="1" applyBorder="1" applyAlignment="1">
      <alignment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9" borderId="16" xfId="0" applyFont="1" applyFill="1" applyBorder="1" applyAlignment="1">
      <alignment horizontal="center" vertical="top" wrapText="1"/>
    </xf>
    <xf numFmtId="177" fontId="27" fillId="29" borderId="18" xfId="0" applyNumberFormat="1" applyFont="1" applyFill="1" applyBorder="1" applyAlignment="1">
      <alignment horizontal="center" vertical="center" shrinkToFit="1"/>
    </xf>
    <xf numFmtId="0" fontId="26" fillId="27" borderId="16" xfId="0" applyFont="1" applyFill="1" applyBorder="1" applyAlignment="1">
      <alignment horizontal="center" vertical="top" wrapText="1"/>
    </xf>
    <xf numFmtId="177" fontId="27" fillId="27" borderId="18" xfId="0" applyNumberFormat="1" applyFont="1" applyFill="1" applyBorder="1" applyAlignment="1">
      <alignment horizontal="center" vertical="center" shrinkToFit="1"/>
    </xf>
    <xf numFmtId="0" fontId="26" fillId="26" borderId="16" xfId="0" applyFont="1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top" wrapText="1"/>
    </xf>
    <xf numFmtId="0" fontId="40" fillId="0" borderId="15" xfId="0" applyFont="1" applyBorder="1" applyAlignment="1">
      <alignment horizontal="center" vertical="center" wrapText="1"/>
    </xf>
    <xf numFmtId="49" fontId="65" fillId="0" borderId="11" xfId="0" applyNumberFormat="1" applyFont="1" applyBorder="1" applyAlignment="1">
      <alignment horizontal="center" vertical="center"/>
    </xf>
    <xf numFmtId="176" fontId="32" fillId="0" borderId="11" xfId="0" applyNumberFormat="1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center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30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7" borderId="11" xfId="0" applyFont="1" applyFill="1" applyBorder="1" applyAlignment="1">
      <alignment horizontal="center" vertical="center" wrapText="1"/>
    </xf>
    <xf numFmtId="0" fontId="30" fillId="27" borderId="16" xfId="0" applyFont="1" applyFill="1" applyBorder="1" applyAlignment="1">
      <alignment horizontal="center" vertical="top" wrapText="1"/>
    </xf>
    <xf numFmtId="49" fontId="65" fillId="0" borderId="15" xfId="0" applyNumberFormat="1" applyFont="1" applyBorder="1" applyAlignment="1">
      <alignment horizontal="center" vertical="center"/>
    </xf>
    <xf numFmtId="0" fontId="26" fillId="27" borderId="16" xfId="0" applyFont="1" applyFill="1" applyBorder="1" applyAlignment="1">
      <alignment horizontal="center" vertical="center" wrapText="1"/>
    </xf>
    <xf numFmtId="0" fontId="26" fillId="29" borderId="16" xfId="0" applyFont="1" applyFill="1" applyBorder="1" applyAlignment="1">
      <alignment horizontal="center" vertical="center" wrapText="1"/>
    </xf>
    <xf numFmtId="0" fontId="28" fillId="27" borderId="11" xfId="0" applyFont="1" applyFill="1" applyBorder="1" applyAlignment="1">
      <alignment horizontal="center" vertical="center" shrinkToFit="1"/>
    </xf>
    <xf numFmtId="49" fontId="31" fillId="0" borderId="28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49" fontId="39" fillId="0" borderId="23" xfId="0" applyNumberFormat="1" applyFont="1" applyBorder="1" applyAlignment="1">
      <alignment horizontal="center" vertical="center"/>
    </xf>
    <xf numFmtId="0" fontId="48" fillId="0" borderId="23" xfId="0" applyFont="1" applyBorder="1" applyAlignment="1">
      <alignment horizontal="center" vertical="top" wrapText="1"/>
    </xf>
    <xf numFmtId="0" fontId="26" fillId="0" borderId="0" xfId="0" applyFont="1" applyAlignment="1">
      <alignment horizontal="center" vertical="top" wrapText="1"/>
    </xf>
    <xf numFmtId="49" fontId="31" fillId="0" borderId="23" xfId="0" applyNumberFormat="1" applyFont="1" applyBorder="1" applyAlignment="1">
      <alignment horizontal="center" vertical="center" textRotation="255"/>
    </xf>
    <xf numFmtId="0" fontId="25" fillId="0" borderId="10" xfId="0" applyFont="1" applyBorder="1" applyAlignment="1">
      <alignment horizontal="center" vertical="center" shrinkToFit="1"/>
    </xf>
    <xf numFmtId="49" fontId="65" fillId="0" borderId="0" xfId="0" applyNumberFormat="1" applyFont="1" applyAlignment="1">
      <alignment horizontal="center" vertical="center"/>
    </xf>
    <xf numFmtId="49" fontId="45" fillId="0" borderId="0" xfId="0" applyNumberFormat="1" applyFont="1" applyAlignment="1">
      <alignment horizontal="center" vertical="center"/>
    </xf>
    <xf numFmtId="49" fontId="45" fillId="0" borderId="22" xfId="0" applyNumberFormat="1" applyFont="1" applyBorder="1" applyAlignment="1">
      <alignment horizontal="center" vertical="center"/>
    </xf>
    <xf numFmtId="0" fontId="26" fillId="27" borderId="10" xfId="0" applyFont="1" applyFill="1" applyBorder="1" applyAlignment="1">
      <alignment vertical="top" wrapText="1"/>
    </xf>
    <xf numFmtId="0" fontId="54" fillId="0" borderId="11" xfId="0" applyFont="1" applyBorder="1" applyAlignment="1">
      <alignment horizontal="center" wrapText="1"/>
    </xf>
    <xf numFmtId="0" fontId="31" fillId="0" borderId="11" xfId="0" applyFont="1" applyBorder="1" applyAlignment="1">
      <alignment horizontal="center" wrapText="1"/>
    </xf>
    <xf numFmtId="177" fontId="58" fillId="0" borderId="11" xfId="0" applyNumberFormat="1" applyFont="1" applyBorder="1" applyAlignment="1">
      <alignment horizontal="center" vertical="center" shrinkToFit="1"/>
    </xf>
    <xf numFmtId="177" fontId="55" fillId="0" borderId="10" xfId="0" applyNumberFormat="1" applyFont="1" applyBorder="1" applyAlignment="1">
      <alignment horizontal="center" vertical="center" shrinkToFit="1"/>
    </xf>
    <xf numFmtId="0" fontId="28" fillId="0" borderId="15" xfId="0" applyFont="1" applyBorder="1">
      <alignment vertical="center"/>
    </xf>
    <xf numFmtId="0" fontId="0" fillId="0" borderId="19" xfId="0" applyBorder="1">
      <alignment vertical="center"/>
    </xf>
    <xf numFmtId="177" fontId="0" fillId="0" borderId="13" xfId="0" applyNumberFormat="1" applyBorder="1">
      <alignment vertical="center"/>
    </xf>
    <xf numFmtId="0" fontId="28" fillId="0" borderId="10" xfId="0" applyFont="1" applyBorder="1">
      <alignment vertical="center"/>
    </xf>
    <xf numFmtId="0" fontId="26" fillId="27" borderId="10" xfId="0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left" wrapText="1"/>
    </xf>
    <xf numFmtId="49" fontId="26" fillId="27" borderId="11" xfId="0" applyNumberFormat="1" applyFont="1" applyFill="1" applyBorder="1" applyAlignment="1">
      <alignment horizontal="left" vertical="center"/>
    </xf>
    <xf numFmtId="0" fontId="36" fillId="0" borderId="16" xfId="0" applyFont="1" applyBorder="1" applyAlignment="1">
      <alignment horizontal="left" vertical="center" wrapText="1"/>
    </xf>
    <xf numFmtId="0" fontId="26" fillId="0" borderId="10" xfId="0" quotePrefix="1" applyFont="1" applyBorder="1" applyAlignment="1">
      <alignment horizontal="center" vertical="center"/>
    </xf>
    <xf numFmtId="0" fontId="30" fillId="27" borderId="10" xfId="0" applyFont="1" applyFill="1" applyBorder="1" applyAlignment="1">
      <alignment horizontal="center" vertical="center" wrapText="1"/>
    </xf>
    <xf numFmtId="0" fontId="34" fillId="27" borderId="10" xfId="0" applyFont="1" applyFill="1" applyBorder="1" applyAlignment="1">
      <alignment horizontal="center" vertical="top" wrapText="1"/>
    </xf>
    <xf numFmtId="0" fontId="26" fillId="0" borderId="11" xfId="0" applyFont="1" applyBorder="1" applyAlignment="1">
      <alignment horizontal="left" vertical="top" wrapText="1"/>
    </xf>
    <xf numFmtId="0" fontId="66" fillId="29" borderId="10" xfId="0" applyFont="1" applyFill="1" applyBorder="1" applyAlignment="1">
      <alignment horizontal="center" vertical="top" wrapText="1"/>
    </xf>
    <xf numFmtId="177" fontId="68" fillId="29" borderId="18" xfId="0" applyNumberFormat="1" applyFont="1" applyFill="1" applyBorder="1" applyAlignment="1">
      <alignment horizontal="center" vertical="center" shrinkToFit="1"/>
    </xf>
    <xf numFmtId="0" fontId="66" fillId="29" borderId="16" xfId="0" applyFont="1" applyFill="1" applyBorder="1" applyAlignment="1">
      <alignment horizontal="center" vertical="top" wrapText="1"/>
    </xf>
    <xf numFmtId="0" fontId="66" fillId="0" borderId="10" xfId="0" applyFont="1" applyBorder="1" applyAlignment="1">
      <alignment horizontal="center" vertical="top" wrapText="1"/>
    </xf>
    <xf numFmtId="177" fontId="68" fillId="0" borderId="18" xfId="0" applyNumberFormat="1" applyFont="1" applyBorder="1" applyAlignment="1">
      <alignment horizontal="center" vertical="center" shrinkToFit="1"/>
    </xf>
    <xf numFmtId="0" fontId="66" fillId="29" borderId="11" xfId="0" applyFont="1" applyFill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 shrinkToFit="1"/>
    </xf>
    <xf numFmtId="0" fontId="66" fillId="24" borderId="16" xfId="0" applyFont="1" applyFill="1" applyBorder="1" applyAlignment="1">
      <alignment horizontal="center" vertical="top" wrapText="1"/>
    </xf>
    <xf numFmtId="0" fontId="66" fillId="24" borderId="10" xfId="0" applyFont="1" applyFill="1" applyBorder="1" applyAlignment="1">
      <alignment horizontal="center" vertical="center" wrapText="1"/>
    </xf>
    <xf numFmtId="0" fontId="66" fillId="0" borderId="11" xfId="0" applyFont="1" applyBorder="1" applyAlignment="1">
      <alignment horizontal="center" vertical="center" wrapText="1"/>
    </xf>
    <xf numFmtId="0" fontId="66" fillId="0" borderId="18" xfId="0" applyFont="1" applyBorder="1" applyAlignment="1">
      <alignment horizontal="center" vertical="center" wrapText="1"/>
    </xf>
    <xf numFmtId="0" fontId="42" fillId="27" borderId="11" xfId="0" applyFont="1" applyFill="1" applyBorder="1" applyAlignment="1">
      <alignment horizontal="center" vertical="center" shrinkToFit="1"/>
    </xf>
    <xf numFmtId="0" fontId="70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177" fontId="71" fillId="0" borderId="0" xfId="0" applyNumberFormat="1" applyFont="1">
      <alignment vertical="center"/>
    </xf>
    <xf numFmtId="0" fontId="71" fillId="0" borderId="0" xfId="0" applyFont="1">
      <alignment vertical="center"/>
    </xf>
    <xf numFmtId="176" fontId="29" fillId="28" borderId="16" xfId="0" applyNumberFormat="1" applyFont="1" applyFill="1" applyBorder="1" applyAlignment="1">
      <alignment horizontal="center" vertical="center" shrinkToFit="1"/>
    </xf>
    <xf numFmtId="0" fontId="36" fillId="27" borderId="10" xfId="0" applyFont="1" applyFill="1" applyBorder="1" applyAlignment="1">
      <alignment horizontal="center" vertical="top" wrapText="1"/>
    </xf>
    <xf numFmtId="0" fontId="26" fillId="27" borderId="18" xfId="0" applyFont="1" applyFill="1" applyBorder="1" applyAlignment="1">
      <alignment horizontal="center" vertical="top" wrapText="1"/>
    </xf>
    <xf numFmtId="0" fontId="0" fillId="0" borderId="11" xfId="0" applyBorder="1">
      <alignment vertical="center"/>
    </xf>
    <xf numFmtId="0" fontId="42" fillId="27" borderId="18" xfId="0" applyFont="1" applyFill="1" applyBorder="1" applyAlignment="1">
      <alignment horizontal="center" vertical="center" shrinkToFit="1"/>
    </xf>
    <xf numFmtId="0" fontId="30" fillId="27" borderId="16" xfId="0" applyFont="1" applyFill="1" applyBorder="1" applyAlignment="1">
      <alignment horizontal="center" vertical="center" wrapText="1"/>
    </xf>
    <xf numFmtId="0" fontId="28" fillId="27" borderId="18" xfId="0" applyFont="1" applyFill="1" applyBorder="1" applyAlignment="1">
      <alignment horizontal="center" vertical="center" shrinkToFit="1"/>
    </xf>
    <xf numFmtId="0" fontId="22" fillId="0" borderId="15" xfId="0" applyFont="1" applyBorder="1">
      <alignment vertical="center"/>
    </xf>
    <xf numFmtId="0" fontId="22" fillId="0" borderId="11" xfId="0" applyFont="1" applyBorder="1">
      <alignment vertical="center"/>
    </xf>
    <xf numFmtId="0" fontId="28" fillId="29" borderId="11" xfId="0" applyFont="1" applyFill="1" applyBorder="1" applyAlignment="1">
      <alignment horizontal="center" vertical="center" shrinkToFit="1"/>
    </xf>
    <xf numFmtId="0" fontId="26" fillId="29" borderId="10" xfId="0" applyFont="1" applyFill="1" applyBorder="1" applyAlignment="1">
      <alignment horizontal="center" vertical="center" wrapText="1"/>
    </xf>
    <xf numFmtId="178" fontId="27" fillId="28" borderId="18" xfId="0" applyNumberFormat="1" applyFont="1" applyFill="1" applyBorder="1" applyAlignment="1">
      <alignment horizontal="center" vertical="center" shrinkToFit="1"/>
    </xf>
    <xf numFmtId="0" fontId="26" fillId="0" borderId="15" xfId="0" applyFont="1" applyBorder="1">
      <alignment vertical="center"/>
    </xf>
    <xf numFmtId="177" fontId="75" fillId="27" borderId="25" xfId="0" applyNumberFormat="1" applyFont="1" applyFill="1" applyBorder="1" applyAlignment="1">
      <alignment horizontal="center" vertical="center" wrapText="1" shrinkToFit="1"/>
    </xf>
    <xf numFmtId="0" fontId="78" fillId="27" borderId="10" xfId="0" applyFont="1" applyFill="1" applyBorder="1" applyAlignment="1">
      <alignment horizontal="center" vertical="center" wrapText="1"/>
    </xf>
    <xf numFmtId="179" fontId="76" fillId="27" borderId="10" xfId="0" applyNumberFormat="1" applyFont="1" applyFill="1" applyBorder="1" applyAlignment="1">
      <alignment horizontal="center" vertical="center" wrapText="1"/>
    </xf>
    <xf numFmtId="0" fontId="78" fillId="27" borderId="14" xfId="0" applyFont="1" applyFill="1" applyBorder="1" applyAlignment="1">
      <alignment horizontal="center" vertical="center" wrapText="1"/>
    </xf>
    <xf numFmtId="179" fontId="76" fillId="27" borderId="14" xfId="0" applyNumberFormat="1" applyFont="1" applyFill="1" applyBorder="1" applyAlignment="1">
      <alignment horizontal="center" vertical="center" wrapText="1"/>
    </xf>
    <xf numFmtId="179" fontId="76" fillId="27" borderId="12" xfId="0" applyNumberFormat="1" applyFont="1" applyFill="1" applyBorder="1" applyAlignment="1">
      <alignment horizontal="center" vertical="center" wrapText="1"/>
    </xf>
    <xf numFmtId="0" fontId="80" fillId="27" borderId="10" xfId="0" applyFont="1" applyFill="1" applyBorder="1" applyAlignment="1">
      <alignment horizontal="left" vertical="center" wrapText="1"/>
    </xf>
    <xf numFmtId="0" fontId="80" fillId="27" borderId="17" xfId="0" applyFont="1" applyFill="1" applyBorder="1" applyAlignment="1">
      <alignment horizontal="left" vertical="center" wrapText="1"/>
    </xf>
    <xf numFmtId="0" fontId="78" fillId="27" borderId="17" xfId="0" applyFont="1" applyFill="1" applyBorder="1" applyAlignment="1">
      <alignment horizontal="center" vertical="center" wrapText="1"/>
    </xf>
    <xf numFmtId="179" fontId="76" fillId="27" borderId="17" xfId="0" applyNumberFormat="1" applyFont="1" applyFill="1" applyBorder="1" applyAlignment="1">
      <alignment horizontal="center" vertical="center" wrapText="1"/>
    </xf>
    <xf numFmtId="178" fontId="27" fillId="28" borderId="10" xfId="0" applyNumberFormat="1" applyFont="1" applyFill="1" applyBorder="1" applyAlignment="1">
      <alignment horizontal="center" vertical="center" shrinkToFit="1"/>
    </xf>
    <xf numFmtId="0" fontId="72" fillId="27" borderId="33" xfId="0" applyFont="1" applyFill="1" applyBorder="1" applyAlignment="1">
      <alignment horizontal="center" vertical="center" wrapText="1"/>
    </xf>
    <xf numFmtId="0" fontId="74" fillId="27" borderId="24" xfId="0" applyFont="1" applyFill="1" applyBorder="1" applyAlignment="1">
      <alignment horizontal="center" vertical="center" wrapText="1"/>
    </xf>
    <xf numFmtId="0" fontId="72" fillId="27" borderId="32" xfId="0" applyFont="1" applyFill="1" applyBorder="1" applyAlignment="1">
      <alignment horizontal="justify" vertical="center" readingOrder="1"/>
    </xf>
    <xf numFmtId="0" fontId="72" fillId="27" borderId="29" xfId="0" applyFont="1" applyFill="1" applyBorder="1" applyAlignment="1">
      <alignment horizontal="justify" vertical="center" readingOrder="1"/>
    </xf>
    <xf numFmtId="177" fontId="79" fillId="27" borderId="35" xfId="0" applyNumberFormat="1" applyFont="1" applyFill="1" applyBorder="1" applyAlignment="1">
      <alignment horizontal="center" vertical="center" wrapText="1"/>
    </xf>
    <xf numFmtId="0" fontId="74" fillId="27" borderId="37" xfId="0" applyFont="1" applyFill="1" applyBorder="1" applyAlignment="1">
      <alignment horizontal="center" vertical="center" wrapText="1"/>
    </xf>
    <xf numFmtId="177" fontId="75" fillId="27" borderId="38" xfId="0" applyNumberFormat="1" applyFont="1" applyFill="1" applyBorder="1" applyAlignment="1">
      <alignment horizontal="center" vertical="center" wrapText="1" shrinkToFit="1"/>
    </xf>
    <xf numFmtId="0" fontId="78" fillId="27" borderId="12" xfId="0" applyFont="1" applyFill="1" applyBorder="1" applyAlignment="1">
      <alignment horizontal="center" vertical="center" wrapText="1"/>
    </xf>
    <xf numFmtId="0" fontId="41" fillId="0" borderId="12" xfId="0" applyFont="1" applyBorder="1" applyAlignment="1">
      <alignment horizontal="center" vertical="center" wrapText="1"/>
    </xf>
    <xf numFmtId="179" fontId="59" fillId="0" borderId="12" xfId="0" applyNumberFormat="1" applyFont="1" applyBorder="1" applyAlignment="1">
      <alignment horizontal="center" vertical="center" wrapText="1"/>
    </xf>
    <xf numFmtId="179" fontId="53" fillId="0" borderId="12" xfId="0" applyNumberFormat="1" applyFont="1" applyBorder="1" applyAlignment="1">
      <alignment horizontal="center" vertical="center" wrapText="1"/>
    </xf>
    <xf numFmtId="177" fontId="79" fillId="0" borderId="41" xfId="0" applyNumberFormat="1" applyFont="1" applyBorder="1" applyAlignment="1">
      <alignment horizontal="center" vertical="center" wrapText="1"/>
    </xf>
    <xf numFmtId="0" fontId="41" fillId="0" borderId="14" xfId="0" applyFont="1" applyBorder="1" applyAlignment="1">
      <alignment horizontal="center" vertical="center" wrapText="1"/>
    </xf>
    <xf numFmtId="179" fontId="53" fillId="0" borderId="14" xfId="0" applyNumberFormat="1" applyFont="1" applyBorder="1" applyAlignment="1">
      <alignment horizontal="center" vertical="center" wrapText="1"/>
    </xf>
    <xf numFmtId="177" fontId="79" fillId="0" borderId="30" xfId="0" applyNumberFormat="1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179" fontId="53" fillId="0" borderId="10" xfId="0" applyNumberFormat="1" applyFont="1" applyBorder="1" applyAlignment="1">
      <alignment horizontal="center" vertical="center" wrapText="1"/>
    </xf>
    <xf numFmtId="179" fontId="79" fillId="0" borderId="10" xfId="0" applyNumberFormat="1" applyFont="1" applyBorder="1" applyAlignment="1">
      <alignment horizontal="center" vertical="center" wrapText="1"/>
    </xf>
    <xf numFmtId="0" fontId="41" fillId="0" borderId="10" xfId="0" applyFont="1" applyBorder="1" applyAlignment="1">
      <alignment horizontal="center" vertical="center" wrapText="1"/>
    </xf>
    <xf numFmtId="179" fontId="59" fillId="0" borderId="10" xfId="0" applyNumberFormat="1" applyFont="1" applyBorder="1" applyAlignment="1">
      <alignment horizontal="center" vertical="center" wrapText="1"/>
    </xf>
    <xf numFmtId="179" fontId="76" fillId="0" borderId="10" xfId="0" applyNumberFormat="1" applyFont="1" applyBorder="1" applyAlignment="1">
      <alignment horizontal="center" vertical="center" wrapText="1"/>
    </xf>
    <xf numFmtId="177" fontId="79" fillId="0" borderId="34" xfId="0" applyNumberFormat="1" applyFont="1" applyBorder="1" applyAlignment="1">
      <alignment horizontal="center" vertical="center" wrapText="1"/>
    </xf>
    <xf numFmtId="179" fontId="53" fillId="0" borderId="11" xfId="0" applyNumberFormat="1" applyFont="1" applyBorder="1" applyAlignment="1">
      <alignment horizontal="center" vertical="center" wrapText="1"/>
    </xf>
    <xf numFmtId="0" fontId="25" fillId="0" borderId="40" xfId="0" applyFont="1" applyBorder="1" applyAlignment="1">
      <alignment vertical="center" wrapText="1"/>
    </xf>
    <xf numFmtId="0" fontId="41" fillId="0" borderId="17" xfId="0" applyFont="1" applyBorder="1" applyAlignment="1">
      <alignment horizontal="center" vertical="center" wrapText="1"/>
    </xf>
    <xf numFmtId="179" fontId="53" fillId="0" borderId="17" xfId="0" applyNumberFormat="1" applyFont="1" applyBorder="1" applyAlignment="1">
      <alignment horizontal="center" vertical="center" wrapText="1"/>
    </xf>
    <xf numFmtId="177" fontId="79" fillId="27" borderId="14" xfId="0" applyNumberFormat="1" applyFont="1" applyFill="1" applyBorder="1" applyAlignment="1">
      <alignment horizontal="center" vertical="center" wrapText="1"/>
    </xf>
    <xf numFmtId="0" fontId="25" fillId="0" borderId="14" xfId="0" applyFont="1" applyBorder="1" applyAlignment="1">
      <alignment vertical="center" wrapText="1"/>
    </xf>
    <xf numFmtId="177" fontId="79" fillId="27" borderId="10" xfId="0" applyNumberFormat="1" applyFont="1" applyFill="1" applyBorder="1" applyAlignment="1">
      <alignment horizontal="center" vertical="center" wrapText="1"/>
    </xf>
    <xf numFmtId="0" fontId="25" fillId="0" borderId="10" xfId="0" applyFont="1" applyBorder="1" applyAlignment="1">
      <alignment vertical="center" wrapText="1"/>
    </xf>
    <xf numFmtId="177" fontId="79" fillId="27" borderId="12" xfId="0" applyNumberFormat="1" applyFont="1" applyFill="1" applyBorder="1" applyAlignment="1">
      <alignment horizontal="center" vertical="center" wrapText="1"/>
    </xf>
    <xf numFmtId="0" fontId="78" fillId="27" borderId="11" xfId="0" applyFont="1" applyFill="1" applyBorder="1" applyAlignment="1">
      <alignment horizontal="center" vertical="center" wrapText="1"/>
    </xf>
    <xf numFmtId="179" fontId="76" fillId="27" borderId="11" xfId="0" applyNumberFormat="1" applyFont="1" applyFill="1" applyBorder="1" applyAlignment="1">
      <alignment horizontal="center" vertical="center" wrapText="1"/>
    </xf>
    <xf numFmtId="0" fontId="41" fillId="0" borderId="11" xfId="0" applyFont="1" applyBorder="1" applyAlignment="1">
      <alignment horizontal="center" vertical="center" wrapText="1"/>
    </xf>
    <xf numFmtId="179" fontId="59" fillId="0" borderId="11" xfId="0" applyNumberFormat="1" applyFont="1" applyBorder="1" applyAlignment="1">
      <alignment horizontal="center" vertical="center" wrapText="1"/>
    </xf>
    <xf numFmtId="179" fontId="79" fillId="0" borderId="11" xfId="0" applyNumberFormat="1" applyFont="1" applyBorder="1" applyAlignment="1">
      <alignment horizontal="center" vertical="center" wrapText="1"/>
    </xf>
    <xf numFmtId="177" fontId="79" fillId="0" borderId="43" xfId="0" applyNumberFormat="1" applyFont="1" applyBorder="1" applyAlignment="1">
      <alignment horizontal="center" vertical="center" wrapText="1"/>
    </xf>
    <xf numFmtId="177" fontId="79" fillId="27" borderId="44" xfId="0" applyNumberFormat="1" applyFont="1" applyFill="1" applyBorder="1" applyAlignment="1">
      <alignment horizontal="center" vertical="center" wrapText="1"/>
    </xf>
    <xf numFmtId="0" fontId="25" fillId="0" borderId="32" xfId="0" applyFont="1" applyFill="1" applyBorder="1" applyAlignment="1">
      <alignment vertical="center" wrapText="1"/>
    </xf>
    <xf numFmtId="0" fontId="29" fillId="0" borderId="14" xfId="0" applyFont="1" applyFill="1" applyBorder="1" applyAlignment="1">
      <alignment horizontal="center" vertical="center" wrapText="1"/>
    </xf>
    <xf numFmtId="179" fontId="59" fillId="0" borderId="14" xfId="0" applyNumberFormat="1" applyFont="1" applyFill="1" applyBorder="1" applyAlignment="1">
      <alignment horizontal="center" vertical="center" wrapText="1"/>
    </xf>
    <xf numFmtId="177" fontId="79" fillId="0" borderId="30" xfId="0" applyNumberFormat="1" applyFont="1" applyFill="1" applyBorder="1" applyAlignment="1">
      <alignment horizontal="center" vertical="center" wrapText="1"/>
    </xf>
    <xf numFmtId="177" fontId="79" fillId="27" borderId="41" xfId="0" applyNumberFormat="1" applyFont="1" applyFill="1" applyBorder="1" applyAlignment="1">
      <alignment horizontal="center" vertical="center" wrapText="1"/>
    </xf>
    <xf numFmtId="179" fontId="79" fillId="0" borderId="17" xfId="0" applyNumberFormat="1" applyFont="1" applyBorder="1" applyAlignment="1">
      <alignment horizontal="center" vertical="center" wrapText="1"/>
    </xf>
    <xf numFmtId="0" fontId="0" fillId="27" borderId="18" xfId="0" applyFont="1" applyFill="1" applyBorder="1" applyAlignment="1">
      <alignment horizontal="center" vertical="center" shrinkToFit="1"/>
    </xf>
    <xf numFmtId="0" fontId="21" fillId="0" borderId="0" xfId="0" applyFont="1">
      <alignment vertical="center"/>
    </xf>
    <xf numFmtId="0" fontId="24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0" fontId="72" fillId="27" borderId="42" xfId="0" applyFont="1" applyFill="1" applyBorder="1" applyAlignment="1">
      <alignment horizontal="justify" vertical="center" readingOrder="1"/>
    </xf>
    <xf numFmtId="0" fontId="80" fillId="27" borderId="11" xfId="0" applyFont="1" applyFill="1" applyBorder="1" applyAlignment="1">
      <alignment horizontal="left" vertical="center" wrapText="1"/>
    </xf>
    <xf numFmtId="0" fontId="41" fillId="0" borderId="11" xfId="0" applyFont="1" applyFill="1" applyBorder="1" applyAlignment="1">
      <alignment horizontal="center" vertical="center" wrapText="1"/>
    </xf>
    <xf numFmtId="179" fontId="59" fillId="0" borderId="11" xfId="0" applyNumberFormat="1" applyFont="1" applyFill="1" applyBorder="1" applyAlignment="1">
      <alignment horizontal="center" vertical="center" wrapText="1"/>
    </xf>
    <xf numFmtId="179" fontId="76" fillId="0" borderId="11" xfId="0" applyNumberFormat="1" applyFont="1" applyFill="1" applyBorder="1" applyAlignment="1">
      <alignment horizontal="center" vertical="center" wrapText="1"/>
    </xf>
    <xf numFmtId="0" fontId="80" fillId="27" borderId="14" xfId="0" applyFont="1" applyFill="1" applyBorder="1" applyAlignment="1">
      <alignment horizontal="left" vertical="center" wrapText="1"/>
    </xf>
    <xf numFmtId="0" fontId="72" fillId="27" borderId="39" xfId="0" applyFont="1" applyFill="1" applyBorder="1" applyAlignment="1">
      <alignment horizontal="justify" vertical="center" readingOrder="1"/>
    </xf>
    <xf numFmtId="0" fontId="80" fillId="27" borderId="12" xfId="0" applyFont="1" applyFill="1" applyBorder="1" applyAlignment="1">
      <alignment horizontal="left" vertical="center" wrapText="1"/>
    </xf>
    <xf numFmtId="0" fontId="80" fillId="0" borderId="39" xfId="0" applyFont="1" applyFill="1" applyBorder="1" applyAlignment="1">
      <alignment vertical="center" wrapText="1"/>
    </xf>
    <xf numFmtId="0" fontId="41" fillId="0" borderId="12" xfId="0" applyFont="1" applyFill="1" applyBorder="1" applyAlignment="1">
      <alignment horizontal="center" vertical="center" wrapText="1"/>
    </xf>
    <xf numFmtId="179" fontId="53" fillId="0" borderId="12" xfId="0" applyNumberFormat="1" applyFont="1" applyFill="1" applyBorder="1" applyAlignment="1">
      <alignment horizontal="center" vertical="center" wrapText="1"/>
    </xf>
    <xf numFmtId="179" fontId="76" fillId="0" borderId="12" xfId="0" applyNumberFormat="1" applyFont="1" applyFill="1" applyBorder="1" applyAlignment="1">
      <alignment horizontal="center" vertical="center" wrapText="1"/>
    </xf>
    <xf numFmtId="177" fontId="79" fillId="0" borderId="34" xfId="0" applyNumberFormat="1" applyFont="1" applyFill="1" applyBorder="1" applyAlignment="1">
      <alignment horizontal="center" vertical="center" wrapText="1"/>
    </xf>
    <xf numFmtId="0" fontId="72" fillId="27" borderId="10" xfId="0" applyFont="1" applyFill="1" applyBorder="1" applyAlignment="1">
      <alignment horizontal="justify" vertical="center" readingOrder="1"/>
    </xf>
    <xf numFmtId="0" fontId="25" fillId="0" borderId="10" xfId="0" applyFont="1" applyBorder="1" applyAlignment="1">
      <alignment horizontal="left" vertical="center" wrapText="1"/>
    </xf>
    <xf numFmtId="177" fontId="79" fillId="0" borderId="10" xfId="0" applyNumberFormat="1" applyFont="1" applyBorder="1" applyAlignment="1">
      <alignment horizontal="center" vertical="center" wrapText="1"/>
    </xf>
    <xf numFmtId="0" fontId="25" fillId="0" borderId="42" xfId="0" applyFont="1" applyBorder="1" applyAlignment="1">
      <alignment vertical="center" wrapText="1"/>
    </xf>
    <xf numFmtId="179" fontId="76" fillId="0" borderId="11" xfId="0" applyNumberFormat="1" applyFont="1" applyBorder="1" applyAlignment="1">
      <alignment horizontal="center" vertical="center" wrapText="1"/>
    </xf>
    <xf numFmtId="0" fontId="72" fillId="27" borderId="12" xfId="0" applyFont="1" applyFill="1" applyBorder="1" applyAlignment="1">
      <alignment horizontal="justify" vertical="center" readingOrder="1"/>
    </xf>
    <xf numFmtId="0" fontId="80" fillId="0" borderId="12" xfId="0" applyFont="1" applyBorder="1" applyAlignment="1">
      <alignment vertical="center" wrapText="1"/>
    </xf>
    <xf numFmtId="179" fontId="76" fillId="0" borderId="12" xfId="0" applyNumberFormat="1" applyFont="1" applyBorder="1" applyAlignment="1">
      <alignment horizontal="center" vertical="center" wrapText="1"/>
    </xf>
    <xf numFmtId="177" fontId="79" fillId="0" borderId="12" xfId="0" applyNumberFormat="1" applyFont="1" applyBorder="1" applyAlignment="1">
      <alignment horizontal="center" vertical="center" wrapText="1"/>
    </xf>
    <xf numFmtId="0" fontId="72" fillId="27" borderId="11" xfId="0" applyFont="1" applyFill="1" applyBorder="1" applyAlignment="1">
      <alignment horizontal="justify" vertical="center" readingOrder="1"/>
    </xf>
    <xf numFmtId="177" fontId="79" fillId="27" borderId="11" xfId="0" applyNumberFormat="1" applyFont="1" applyFill="1" applyBorder="1" applyAlignment="1">
      <alignment horizontal="center" vertical="center" wrapText="1"/>
    </xf>
    <xf numFmtId="0" fontId="80" fillId="0" borderId="11" xfId="0" applyFont="1" applyFill="1" applyBorder="1" applyAlignment="1">
      <alignment vertical="center" wrapText="1"/>
    </xf>
    <xf numFmtId="177" fontId="79" fillId="0" borderId="11" xfId="0" applyNumberFormat="1" applyFont="1" applyFill="1" applyBorder="1" applyAlignment="1">
      <alignment horizontal="center" vertical="center" wrapText="1"/>
    </xf>
    <xf numFmtId="0" fontId="25" fillId="0" borderId="11" xfId="0" applyFont="1" applyBorder="1" applyAlignment="1">
      <alignment vertical="center" wrapText="1"/>
    </xf>
    <xf numFmtId="0" fontId="25" fillId="0" borderId="12" xfId="0" applyFont="1" applyBorder="1" applyAlignment="1">
      <alignment vertical="center" wrapText="1"/>
    </xf>
    <xf numFmtId="177" fontId="79" fillId="0" borderId="11" xfId="0" applyNumberFormat="1" applyFont="1" applyBorder="1" applyAlignment="1">
      <alignment horizontal="center" vertical="center" wrapText="1"/>
    </xf>
    <xf numFmtId="177" fontId="79" fillId="27" borderId="43" xfId="0" applyNumberFormat="1" applyFont="1" applyFill="1" applyBorder="1" applyAlignment="1">
      <alignment horizontal="center" vertical="center" wrapText="1"/>
    </xf>
    <xf numFmtId="179" fontId="59" fillId="0" borderId="14" xfId="0" applyNumberFormat="1" applyFont="1" applyBorder="1" applyAlignment="1">
      <alignment horizontal="center" vertical="center" wrapText="1"/>
    </xf>
    <xf numFmtId="177" fontId="79" fillId="27" borderId="34" xfId="0" applyNumberFormat="1" applyFont="1" applyFill="1" applyBorder="1" applyAlignment="1">
      <alignment horizontal="center" vertical="center" wrapText="1"/>
    </xf>
    <xf numFmtId="0" fontId="25" fillId="0" borderId="39" xfId="0" applyFont="1" applyBorder="1" applyAlignment="1">
      <alignment vertical="center" wrapText="1"/>
    </xf>
    <xf numFmtId="0" fontId="81" fillId="0" borderId="31" xfId="0" applyFont="1" applyBorder="1">
      <alignment vertical="center"/>
    </xf>
    <xf numFmtId="0" fontId="28" fillId="0" borderId="0" xfId="0" applyFont="1" applyAlignment="1">
      <alignment vertical="center" wrapText="1"/>
    </xf>
    <xf numFmtId="0" fontId="69" fillId="0" borderId="0" xfId="0" applyFont="1" applyAlignment="1">
      <alignment horizontal="right" vertical="center"/>
    </xf>
    <xf numFmtId="0" fontId="73" fillId="27" borderId="24" xfId="0" applyFont="1" applyFill="1" applyBorder="1" applyAlignment="1">
      <alignment horizontal="center" vertical="center"/>
    </xf>
    <xf numFmtId="0" fontId="73" fillId="27" borderId="36" xfId="0" applyFont="1" applyFill="1" applyBorder="1" applyAlignment="1">
      <alignment horizontal="center" vertical="center"/>
    </xf>
    <xf numFmtId="0" fontId="77" fillId="27" borderId="37" xfId="0" applyFont="1" applyFill="1" applyBorder="1" applyAlignment="1">
      <alignment horizontal="center"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2" fillId="0" borderId="17" xfId="0" applyFont="1" applyBorder="1" applyAlignment="1">
      <alignment vertical="top" wrapText="1"/>
    </xf>
    <xf numFmtId="0" fontId="22" fillId="0" borderId="15" xfId="0" applyFont="1" applyBorder="1" applyAlignment="1">
      <alignment vertical="top" wrapText="1"/>
    </xf>
    <xf numFmtId="0" fontId="22" fillId="0" borderId="11" xfId="0" applyFont="1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82" fillId="0" borderId="17" xfId="0" applyFont="1" applyBorder="1" applyAlignment="1">
      <alignment vertical="top" wrapText="1"/>
    </xf>
    <xf numFmtId="0" fontId="82" fillId="0" borderId="15" xfId="0" applyFont="1" applyBorder="1" applyAlignment="1">
      <alignment vertical="top" wrapText="1"/>
    </xf>
    <xf numFmtId="0" fontId="82" fillId="0" borderId="11" xfId="0" applyFont="1" applyBorder="1" applyAlignment="1">
      <alignment vertical="top" wrapText="1"/>
    </xf>
    <xf numFmtId="0" fontId="23" fillId="0" borderId="17" xfId="0" applyFont="1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29" fillId="0" borderId="26" xfId="0" applyFont="1" applyBorder="1" applyAlignment="1">
      <alignment horizontal="left" vertical="center"/>
    </xf>
    <xf numFmtId="0" fontId="28" fillId="0" borderId="26" xfId="0" applyFont="1" applyBorder="1">
      <alignment vertical="center"/>
    </xf>
    <xf numFmtId="0" fontId="29" fillId="0" borderId="10" xfId="0" applyFont="1" applyBorder="1" applyAlignment="1">
      <alignment horizontal="center" vertical="center" wrapText="1" shrinkToFit="1"/>
    </xf>
    <xf numFmtId="0" fontId="19" fillId="27" borderId="0" xfId="0" applyFont="1" applyFill="1" applyAlignment="1">
      <alignment horizontal="left" vertical="center" shrinkToFit="1"/>
    </xf>
    <xf numFmtId="49" fontId="29" fillId="0" borderId="16" xfId="0" applyNumberFormat="1" applyFont="1" applyBorder="1" applyAlignment="1">
      <alignment horizontal="center" vertical="center" wrapText="1"/>
    </xf>
    <xf numFmtId="0" fontId="22" fillId="0" borderId="17" xfId="0" applyFont="1" applyBorder="1" applyAlignment="1">
      <alignment vertical="center" wrapText="1"/>
    </xf>
    <xf numFmtId="0" fontId="23" fillId="0" borderId="17" xfId="0" applyFont="1" applyBorder="1" applyAlignment="1">
      <alignment vertical="top" wrapText="1"/>
    </xf>
    <xf numFmtId="0" fontId="59" fillId="0" borderId="23" xfId="0" applyFont="1" applyBorder="1" applyAlignment="1">
      <alignment horizontal="center" vertical="center" wrapText="1"/>
    </xf>
    <xf numFmtId="0" fontId="59" fillId="0" borderId="20" xfId="0" applyFont="1" applyBorder="1" applyAlignment="1">
      <alignment horizontal="center" vertical="center" wrapText="1"/>
    </xf>
    <xf numFmtId="0" fontId="50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62" fillId="0" borderId="15" xfId="0" applyFont="1" applyBorder="1" applyAlignment="1">
      <alignment horizontal="center" vertical="center" wrapText="1"/>
    </xf>
    <xf numFmtId="0" fontId="62" fillId="0" borderId="11" xfId="0" applyFont="1" applyBorder="1" applyAlignment="1">
      <alignment horizontal="center" vertical="center" wrapText="1"/>
    </xf>
    <xf numFmtId="0" fontId="59" fillId="0" borderId="15" xfId="0" applyFont="1" applyBorder="1" applyAlignment="1">
      <alignment horizontal="center" vertical="center" wrapText="1"/>
    </xf>
    <xf numFmtId="0" fontId="59" fillId="0" borderId="11" xfId="0" applyFont="1" applyBorder="1" applyAlignment="1">
      <alignment horizontal="center" vertical="center" wrapText="1"/>
    </xf>
    <xf numFmtId="49" fontId="29" fillId="0" borderId="10" xfId="0" applyNumberFormat="1" applyFont="1" applyBorder="1" applyAlignment="1">
      <alignment horizontal="center" vertical="center" wrapText="1"/>
    </xf>
    <xf numFmtId="0" fontId="56" fillId="0" borderId="10" xfId="0" applyFont="1" applyBorder="1" applyAlignment="1">
      <alignment horizontal="left" vertical="top" wrapText="1"/>
    </xf>
    <xf numFmtId="0" fontId="53" fillId="0" borderId="10" xfId="0" applyFont="1" applyBorder="1" applyAlignment="1">
      <alignment vertical="center" wrapText="1"/>
    </xf>
    <xf numFmtId="14" fontId="27" fillId="27" borderId="10" xfId="0" applyNumberFormat="1" applyFont="1" applyFill="1" applyBorder="1" applyAlignment="1">
      <alignment horizontal="center" vertical="center" shrinkToFit="1"/>
    </xf>
    <xf numFmtId="0" fontId="83" fillId="0" borderId="0" xfId="0" applyFont="1" applyAlignment="1">
      <alignment horizontal="center" vertical="center"/>
    </xf>
    <xf numFmtId="0" fontId="84" fillId="0" borderId="0" xfId="0" applyFont="1">
      <alignment vertical="center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0080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8"/>
  <sheetViews>
    <sheetView tabSelected="1" zoomScale="90" zoomScaleNormal="90" workbookViewId="0">
      <selection activeCell="T1" sqref="T1"/>
    </sheetView>
  </sheetViews>
  <sheetFormatPr defaultRowHeight="16.5"/>
  <cols>
    <col min="1" max="1" width="11.875" style="8" customWidth="1"/>
    <col min="2" max="2" width="17.125" style="220" customWidth="1"/>
    <col min="3" max="3" width="6.875" style="38" customWidth="1"/>
    <col min="4" max="4" width="3" customWidth="1"/>
    <col min="5" max="6" width="3.125" customWidth="1"/>
    <col min="7" max="9" width="3.5" customWidth="1"/>
    <col min="10" max="10" width="3.875" customWidth="1"/>
    <col min="11" max="11" width="17.875" style="220" customWidth="1"/>
    <col min="12" max="12" width="7.5" style="38" customWidth="1"/>
    <col min="13" max="17" width="3.5" customWidth="1"/>
    <col min="18" max="18" width="3.125" customWidth="1"/>
    <col min="19" max="19" width="4.5" customWidth="1"/>
  </cols>
  <sheetData>
    <row r="1" spans="1:19" ht="32.25">
      <c r="A1" s="371" t="s">
        <v>185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</row>
    <row r="2" spans="1:19" ht="24" customHeight="1" thickBot="1">
      <c r="B2" s="331"/>
      <c r="C2" s="331"/>
      <c r="D2" s="331"/>
      <c r="E2" s="331"/>
      <c r="F2" s="331"/>
      <c r="G2" s="331"/>
      <c r="H2" s="331"/>
      <c r="I2" s="331"/>
      <c r="J2" s="331"/>
      <c r="L2" s="221"/>
      <c r="M2" s="222"/>
      <c r="N2" s="223"/>
      <c r="O2" s="223"/>
      <c r="P2" s="223"/>
      <c r="Q2" s="223"/>
    </row>
    <row r="3" spans="1:19" ht="78" customHeight="1" thickBot="1">
      <c r="A3" s="248" t="s">
        <v>126</v>
      </c>
      <c r="B3" s="332" t="s">
        <v>127</v>
      </c>
      <c r="C3" s="332"/>
      <c r="D3" s="249" t="s">
        <v>53</v>
      </c>
      <c r="E3" s="249" t="s">
        <v>128</v>
      </c>
      <c r="F3" s="249" t="s">
        <v>129</v>
      </c>
      <c r="G3" s="249" t="s">
        <v>152</v>
      </c>
      <c r="H3" s="249" t="s">
        <v>130</v>
      </c>
      <c r="I3" s="249" t="s">
        <v>151</v>
      </c>
      <c r="J3" s="237" t="s">
        <v>148</v>
      </c>
      <c r="K3" s="333" t="s">
        <v>131</v>
      </c>
      <c r="L3" s="334"/>
      <c r="M3" s="253" t="s">
        <v>53</v>
      </c>
      <c r="N3" s="253" t="s">
        <v>128</v>
      </c>
      <c r="O3" s="253" t="s">
        <v>129</v>
      </c>
      <c r="P3" s="253" t="s">
        <v>152</v>
      </c>
      <c r="Q3" s="253" t="s">
        <v>130</v>
      </c>
      <c r="R3" s="253" t="s">
        <v>151</v>
      </c>
      <c r="S3" s="254" t="s">
        <v>148</v>
      </c>
    </row>
    <row r="4" spans="1:19" ht="30" customHeight="1">
      <c r="A4" s="250" t="s">
        <v>186</v>
      </c>
      <c r="B4" s="301" t="s">
        <v>156</v>
      </c>
      <c r="C4" s="240"/>
      <c r="D4" s="241"/>
      <c r="E4" s="241"/>
      <c r="F4" s="241"/>
      <c r="G4" s="241">
        <v>1</v>
      </c>
      <c r="H4" s="241"/>
      <c r="I4" s="241"/>
      <c r="J4" s="252">
        <f>(D4*70)+(E4*45)+(F4*25)+(G4*150)+(H4*60)+(I4*75)</f>
        <v>150</v>
      </c>
      <c r="K4" s="286" t="s">
        <v>336</v>
      </c>
      <c r="L4" s="287" t="s">
        <v>141</v>
      </c>
      <c r="M4" s="288">
        <v>1</v>
      </c>
      <c r="N4" s="288">
        <v>0.1</v>
      </c>
      <c r="O4" s="288"/>
      <c r="P4" s="288"/>
      <c r="Q4" s="288"/>
      <c r="R4" s="288">
        <v>1</v>
      </c>
      <c r="S4" s="289">
        <f t="shared" ref="S4:S18" si="0">(M4*70)+(N4*45)+(O4*25)+(P4*150)+(Q4*60)+(R4*75)</f>
        <v>149.5</v>
      </c>
    </row>
    <row r="5" spans="1:19" ht="30" customHeight="1" thickBot="1">
      <c r="A5" s="302" t="s">
        <v>187</v>
      </c>
      <c r="B5" s="303" t="s">
        <v>159</v>
      </c>
      <c r="C5" s="255"/>
      <c r="D5" s="242"/>
      <c r="E5" s="242"/>
      <c r="F5" s="242"/>
      <c r="G5" s="242"/>
      <c r="H5" s="242">
        <v>1</v>
      </c>
      <c r="I5" s="242"/>
      <c r="J5" s="285">
        <f t="shared" ref="J5" si="1">(D5*70)+(E5*45)+(F5*25)+(G5*150)+(H5*60)+(I5*75)</f>
        <v>60</v>
      </c>
      <c r="K5" s="304" t="s">
        <v>213</v>
      </c>
      <c r="L5" s="305"/>
      <c r="M5" s="306">
        <v>1</v>
      </c>
      <c r="N5" s="306">
        <v>0.3</v>
      </c>
      <c r="O5" s="306">
        <v>0.2</v>
      </c>
      <c r="P5" s="306">
        <v>0</v>
      </c>
      <c r="Q5" s="307">
        <v>0</v>
      </c>
      <c r="R5" s="307">
        <v>0.3</v>
      </c>
      <c r="S5" s="308">
        <f t="shared" si="0"/>
        <v>111</v>
      </c>
    </row>
    <row r="6" spans="1:19" ht="30" customHeight="1">
      <c r="A6" s="318" t="s">
        <v>188</v>
      </c>
      <c r="B6" s="297" t="s">
        <v>145</v>
      </c>
      <c r="C6" s="279"/>
      <c r="D6" s="280"/>
      <c r="E6" s="280"/>
      <c r="F6" s="280"/>
      <c r="G6" s="280"/>
      <c r="H6" s="280">
        <v>1</v>
      </c>
      <c r="I6" s="280"/>
      <c r="J6" s="319">
        <f t="shared" ref="J6" si="2">(D6*70)+(E6*45)+(F6*25)+(G6*150)+(H6*60)+(I6*75)</f>
        <v>60</v>
      </c>
      <c r="K6" s="320" t="s">
        <v>337</v>
      </c>
      <c r="L6" s="298" t="s">
        <v>154</v>
      </c>
      <c r="M6" s="299">
        <v>1</v>
      </c>
      <c r="N6" s="299">
        <v>0</v>
      </c>
      <c r="O6" s="299">
        <v>0</v>
      </c>
      <c r="P6" s="299">
        <v>0</v>
      </c>
      <c r="Q6" s="300">
        <v>0</v>
      </c>
      <c r="R6" s="300">
        <v>0</v>
      </c>
      <c r="S6" s="321">
        <f t="shared" si="0"/>
        <v>70</v>
      </c>
    </row>
    <row r="7" spans="1:19" ht="30" customHeight="1">
      <c r="A7" s="309" t="s">
        <v>189</v>
      </c>
      <c r="B7" s="243" t="s">
        <v>156</v>
      </c>
      <c r="C7" s="238"/>
      <c r="D7" s="239"/>
      <c r="E7" s="239"/>
      <c r="F7" s="239"/>
      <c r="G7" s="239">
        <v>1</v>
      </c>
      <c r="H7" s="239"/>
      <c r="I7" s="239"/>
      <c r="J7" s="276">
        <f t="shared" ref="J7" si="3">(D7*70)+(E7*45)+(F7*25)+(G7*150)+(H7*60)+(I7*75)</f>
        <v>150</v>
      </c>
      <c r="K7" s="310" t="s">
        <v>210</v>
      </c>
      <c r="L7" s="263"/>
      <c r="M7" s="267">
        <v>0</v>
      </c>
      <c r="N7" s="264">
        <v>0</v>
      </c>
      <c r="O7" s="264">
        <v>0</v>
      </c>
      <c r="P7" s="264">
        <v>0</v>
      </c>
      <c r="Q7" s="265">
        <v>1</v>
      </c>
      <c r="R7" s="265">
        <v>1</v>
      </c>
      <c r="S7" s="311">
        <f t="shared" si="0"/>
        <v>135</v>
      </c>
    </row>
    <row r="8" spans="1:19" ht="30" customHeight="1">
      <c r="A8" s="309" t="s">
        <v>190</v>
      </c>
      <c r="B8" s="243" t="s">
        <v>209</v>
      </c>
      <c r="C8" s="238"/>
      <c r="D8" s="239">
        <v>0.5</v>
      </c>
      <c r="E8" s="239">
        <v>0.5</v>
      </c>
      <c r="F8" s="239"/>
      <c r="G8" s="239"/>
      <c r="H8" s="239">
        <v>1</v>
      </c>
      <c r="I8" s="239">
        <v>0.3</v>
      </c>
      <c r="J8" s="276">
        <f>(D8*70)+(E8*45)+(F8*25)+(G8*150)+(H8*60)+(I8*75)</f>
        <v>140</v>
      </c>
      <c r="K8" s="310" t="s">
        <v>161</v>
      </c>
      <c r="L8" s="266" t="s">
        <v>162</v>
      </c>
      <c r="M8" s="267">
        <v>0.8</v>
      </c>
      <c r="N8" s="264">
        <v>0.3</v>
      </c>
      <c r="O8" s="264">
        <v>0</v>
      </c>
      <c r="P8" s="264">
        <v>0</v>
      </c>
      <c r="Q8" s="265">
        <v>0</v>
      </c>
      <c r="R8" s="265">
        <v>0.5</v>
      </c>
      <c r="S8" s="311">
        <f t="shared" si="0"/>
        <v>107</v>
      </c>
    </row>
    <row r="9" spans="1:19" ht="30" customHeight="1">
      <c r="A9" s="309" t="s">
        <v>191</v>
      </c>
      <c r="B9" s="243" t="s">
        <v>156</v>
      </c>
      <c r="C9" s="238"/>
      <c r="D9" s="239"/>
      <c r="E9" s="239"/>
      <c r="F9" s="239"/>
      <c r="G9" s="239">
        <v>1</v>
      </c>
      <c r="H9" s="239"/>
      <c r="I9" s="239"/>
      <c r="J9" s="276">
        <f>(D9*70)+(E9*45)+(F9*25)+(G9*150)+(H9*60)+(I9*75)</f>
        <v>150</v>
      </c>
      <c r="K9" s="277" t="s">
        <v>260</v>
      </c>
      <c r="L9" s="263" t="s">
        <v>333</v>
      </c>
      <c r="M9" s="264">
        <v>1.5</v>
      </c>
      <c r="N9" s="264">
        <v>0</v>
      </c>
      <c r="O9" s="264">
        <v>0</v>
      </c>
      <c r="P9" s="264">
        <v>0</v>
      </c>
      <c r="Q9" s="265">
        <v>0</v>
      </c>
      <c r="R9" s="265">
        <v>0</v>
      </c>
      <c r="S9" s="311">
        <f t="shared" si="0"/>
        <v>105</v>
      </c>
    </row>
    <row r="10" spans="1:19" ht="30" customHeight="1" thickBot="1">
      <c r="A10" s="314" t="s">
        <v>192</v>
      </c>
      <c r="B10" s="303" t="s">
        <v>145</v>
      </c>
      <c r="C10" s="255"/>
      <c r="D10" s="242"/>
      <c r="E10" s="242"/>
      <c r="F10" s="242"/>
      <c r="G10" s="242"/>
      <c r="H10" s="242">
        <v>1</v>
      </c>
      <c r="I10" s="242"/>
      <c r="J10" s="278">
        <f t="shared" ref="J10" si="4">(D10*70)+(E10*45)+(F10*25)+(G10*150)+(H10*60)+(I10*75)</f>
        <v>60</v>
      </c>
      <c r="K10" s="315" t="s">
        <v>265</v>
      </c>
      <c r="L10" s="256" t="s">
        <v>220</v>
      </c>
      <c r="M10" s="258">
        <v>0.5</v>
      </c>
      <c r="N10" s="258">
        <v>0.3</v>
      </c>
      <c r="O10" s="258">
        <v>0.15000000000000002</v>
      </c>
      <c r="P10" s="258">
        <v>0</v>
      </c>
      <c r="Q10" s="316">
        <v>0</v>
      </c>
      <c r="R10" s="316">
        <v>1</v>
      </c>
      <c r="S10" s="317">
        <f t="shared" si="0"/>
        <v>127.25</v>
      </c>
    </row>
    <row r="11" spans="1:19" ht="30" customHeight="1">
      <c r="A11" s="318" t="s">
        <v>193</v>
      </c>
      <c r="B11" s="297" t="s">
        <v>145</v>
      </c>
      <c r="C11" s="279"/>
      <c r="D11" s="280"/>
      <c r="E11" s="280"/>
      <c r="F11" s="280"/>
      <c r="G11" s="280"/>
      <c r="H11" s="280">
        <v>1</v>
      </c>
      <c r="I11" s="280"/>
      <c r="J11" s="319">
        <v>150</v>
      </c>
      <c r="K11" s="322" t="s">
        <v>323</v>
      </c>
      <c r="L11" s="281"/>
      <c r="M11" s="282">
        <v>1.5</v>
      </c>
      <c r="N11" s="282">
        <v>0.2</v>
      </c>
      <c r="O11" s="282">
        <v>0</v>
      </c>
      <c r="P11" s="282">
        <v>0</v>
      </c>
      <c r="Q11" s="313">
        <v>0</v>
      </c>
      <c r="R11" s="313">
        <v>0</v>
      </c>
      <c r="S11" s="324">
        <f t="shared" si="0"/>
        <v>114</v>
      </c>
    </row>
    <row r="12" spans="1:19" ht="30" customHeight="1">
      <c r="A12" s="309" t="s">
        <v>194</v>
      </c>
      <c r="B12" s="243" t="s">
        <v>156</v>
      </c>
      <c r="C12" s="238"/>
      <c r="D12" s="239"/>
      <c r="E12" s="239"/>
      <c r="F12" s="239"/>
      <c r="G12" s="239">
        <v>1</v>
      </c>
      <c r="H12" s="239"/>
      <c r="I12" s="239"/>
      <c r="J12" s="276">
        <f>(D12*70)+(E12*45)+(F12*25)+(G12*150)+(H12*60)+(I12*75)</f>
        <v>150</v>
      </c>
      <c r="K12" s="277" t="s">
        <v>211</v>
      </c>
      <c r="L12" s="266"/>
      <c r="M12" s="267">
        <v>0.2</v>
      </c>
      <c r="N12" s="264">
        <v>0</v>
      </c>
      <c r="O12" s="264">
        <v>0</v>
      </c>
      <c r="P12" s="264">
        <v>0</v>
      </c>
      <c r="Q12" s="264">
        <v>1</v>
      </c>
      <c r="R12" s="264">
        <v>0</v>
      </c>
      <c r="S12" s="311">
        <f t="shared" ref="S12" si="5">(M12*70)+(N12*45)+(O12*25)+(P12*150)+(Q12*60)+(R12*75)</f>
        <v>74</v>
      </c>
    </row>
    <row r="13" spans="1:19" ht="30" customHeight="1">
      <c r="A13" s="309" t="s">
        <v>195</v>
      </c>
      <c r="B13" s="243" t="s">
        <v>145</v>
      </c>
      <c r="C13" s="238"/>
      <c r="D13" s="239"/>
      <c r="E13" s="239"/>
      <c r="F13" s="239"/>
      <c r="G13" s="239"/>
      <c r="H13" s="239">
        <v>1</v>
      </c>
      <c r="I13" s="239"/>
      <c r="J13" s="276">
        <f>(D13*70)+(E13*45)+(F13*25)+(G13*150)+(H13*60)+(I13*75)</f>
        <v>60</v>
      </c>
      <c r="K13" s="277" t="s">
        <v>324</v>
      </c>
      <c r="L13" s="266"/>
      <c r="M13" s="264">
        <v>1.5</v>
      </c>
      <c r="N13" s="264">
        <v>0.1</v>
      </c>
      <c r="O13" s="264">
        <v>0</v>
      </c>
      <c r="P13" s="264">
        <v>0</v>
      </c>
      <c r="Q13" s="268">
        <v>0</v>
      </c>
      <c r="R13" s="268">
        <v>0</v>
      </c>
      <c r="S13" s="311">
        <f t="shared" si="0"/>
        <v>109.5</v>
      </c>
    </row>
    <row r="14" spans="1:19" ht="30" customHeight="1">
      <c r="A14" s="309" t="s">
        <v>196</v>
      </c>
      <c r="B14" s="243" t="s">
        <v>156</v>
      </c>
      <c r="C14" s="238"/>
      <c r="D14" s="239"/>
      <c r="E14" s="239"/>
      <c r="F14" s="239"/>
      <c r="G14" s="239">
        <v>1</v>
      </c>
      <c r="H14" s="239"/>
      <c r="I14" s="239"/>
      <c r="J14" s="276">
        <f>(D14*70)+(E14*45)+(F14*25)+(G14*150)+(H14*60)+(I14*75)</f>
        <v>150</v>
      </c>
      <c r="K14" s="277" t="s">
        <v>163</v>
      </c>
      <c r="L14" s="263"/>
      <c r="M14" s="264">
        <v>1</v>
      </c>
      <c r="N14" s="264">
        <v>0</v>
      </c>
      <c r="O14" s="264">
        <v>0</v>
      </c>
      <c r="P14" s="264">
        <v>0.5</v>
      </c>
      <c r="Q14" s="268">
        <v>0</v>
      </c>
      <c r="R14" s="265">
        <v>0</v>
      </c>
      <c r="S14" s="311">
        <f t="shared" si="0"/>
        <v>145</v>
      </c>
    </row>
    <row r="15" spans="1:19" ht="30" customHeight="1" thickBot="1">
      <c r="A15" s="314" t="s">
        <v>197</v>
      </c>
      <c r="B15" s="303" t="s">
        <v>145</v>
      </c>
      <c r="C15" s="255"/>
      <c r="D15" s="242"/>
      <c r="E15" s="242"/>
      <c r="F15" s="242"/>
      <c r="G15" s="242"/>
      <c r="H15" s="242">
        <v>1</v>
      </c>
      <c r="I15" s="242"/>
      <c r="J15" s="278">
        <f>(D15*70)+(E15*45)+(F15*25)+(G15*150)+(H15*60)+(I15*75)</f>
        <v>60</v>
      </c>
      <c r="K15" s="323" t="s">
        <v>253</v>
      </c>
      <c r="L15" s="256" t="s">
        <v>332</v>
      </c>
      <c r="M15" s="257">
        <v>1</v>
      </c>
      <c r="N15" s="257">
        <v>0.2</v>
      </c>
      <c r="O15" s="257">
        <v>0.1</v>
      </c>
      <c r="P15" s="257">
        <v>0</v>
      </c>
      <c r="Q15" s="316">
        <v>0</v>
      </c>
      <c r="R15" s="316">
        <v>0.5</v>
      </c>
      <c r="S15" s="317">
        <f t="shared" ref="S15:S16" si="6">(M15*70)+(N15*45)+(O15*25)+(P15*150)+(Q15*60)+(R15*75)</f>
        <v>119</v>
      </c>
    </row>
    <row r="16" spans="1:19" ht="30" customHeight="1">
      <c r="A16" s="250" t="s">
        <v>198</v>
      </c>
      <c r="B16" s="301" t="s">
        <v>145</v>
      </c>
      <c r="C16" s="240"/>
      <c r="D16" s="241"/>
      <c r="E16" s="241"/>
      <c r="F16" s="241"/>
      <c r="G16" s="241"/>
      <c r="H16" s="241">
        <v>1</v>
      </c>
      <c r="I16" s="241"/>
      <c r="J16" s="274">
        <f>(D16*70)+(E16*45)+(F16*25)+(G16*150)+(H16*60)+(I16*75)</f>
        <v>60</v>
      </c>
      <c r="K16" s="275" t="s">
        <v>217</v>
      </c>
      <c r="L16" s="260"/>
      <c r="M16" s="326">
        <v>0</v>
      </c>
      <c r="N16" s="261">
        <v>0</v>
      </c>
      <c r="O16" s="261">
        <v>0</v>
      </c>
      <c r="P16" s="261">
        <v>0</v>
      </c>
      <c r="Q16" s="261">
        <v>0</v>
      </c>
      <c r="R16" s="261">
        <v>1</v>
      </c>
      <c r="S16" s="262">
        <f t="shared" si="6"/>
        <v>75</v>
      </c>
    </row>
    <row r="17" spans="1:19" ht="30" customHeight="1">
      <c r="A17" s="251" t="s">
        <v>199</v>
      </c>
      <c r="B17" s="243" t="s">
        <v>156</v>
      </c>
      <c r="C17" s="238"/>
      <c r="D17" s="239"/>
      <c r="E17" s="239"/>
      <c r="F17" s="239"/>
      <c r="G17" s="239"/>
      <c r="H17" s="239">
        <v>1</v>
      </c>
      <c r="I17" s="239"/>
      <c r="J17" s="276">
        <f t="shared" ref="J17" si="7">(D17*70)+(E17*45)+(F17*25)+(G17*150)+(H17*60)+(I17*75)</f>
        <v>60</v>
      </c>
      <c r="K17" s="310" t="s">
        <v>212</v>
      </c>
      <c r="L17" s="266" t="s">
        <v>215</v>
      </c>
      <c r="M17" s="267">
        <v>1</v>
      </c>
      <c r="N17" s="264">
        <v>0</v>
      </c>
      <c r="O17" s="264">
        <v>0</v>
      </c>
      <c r="P17" s="264">
        <v>0</v>
      </c>
      <c r="Q17" s="264">
        <v>1</v>
      </c>
      <c r="R17" s="264">
        <v>0</v>
      </c>
      <c r="S17" s="311">
        <f t="shared" si="0"/>
        <v>130</v>
      </c>
    </row>
    <row r="18" spans="1:19" ht="30" customHeight="1">
      <c r="A18" s="251" t="s">
        <v>200</v>
      </c>
      <c r="B18" s="243" t="s">
        <v>145</v>
      </c>
      <c r="C18" s="238"/>
      <c r="D18" s="239"/>
      <c r="E18" s="239"/>
      <c r="F18" s="239"/>
      <c r="G18" s="239"/>
      <c r="H18" s="239">
        <v>1</v>
      </c>
      <c r="I18" s="239"/>
      <c r="J18" s="276">
        <f>(D18*70)+(E18*45)+(F18*25)+(G18*150)+(H18*60)+(I18*75)</f>
        <v>60</v>
      </c>
      <c r="K18" s="310" t="s">
        <v>221</v>
      </c>
      <c r="L18" s="266" t="s">
        <v>141</v>
      </c>
      <c r="M18" s="264">
        <v>1</v>
      </c>
      <c r="N18" s="264">
        <v>0.5</v>
      </c>
      <c r="O18" s="264">
        <v>0</v>
      </c>
      <c r="P18" s="264">
        <v>0</v>
      </c>
      <c r="Q18" s="265">
        <v>0</v>
      </c>
      <c r="R18" s="265">
        <v>0</v>
      </c>
      <c r="S18" s="311">
        <f t="shared" si="0"/>
        <v>92.5</v>
      </c>
    </row>
    <row r="19" spans="1:19" ht="30" customHeight="1">
      <c r="A19" s="251" t="s">
        <v>201</v>
      </c>
      <c r="B19" s="243" t="s">
        <v>156</v>
      </c>
      <c r="C19" s="238"/>
      <c r="D19" s="239"/>
      <c r="E19" s="239"/>
      <c r="F19" s="239"/>
      <c r="G19" s="239">
        <v>1</v>
      </c>
      <c r="H19" s="239"/>
      <c r="I19" s="239"/>
      <c r="J19" s="276">
        <f>(D19*70)+(E19*45)+(F19*25)+(G19*150)+(H19*60)+(I19*75)</f>
        <v>150</v>
      </c>
      <c r="K19" s="277" t="s">
        <v>222</v>
      </c>
      <c r="L19" s="263"/>
      <c r="M19" s="267">
        <v>1</v>
      </c>
      <c r="N19" s="267">
        <v>0.2</v>
      </c>
      <c r="O19" s="267">
        <v>0.2</v>
      </c>
      <c r="P19" s="267">
        <v>0</v>
      </c>
      <c r="Q19" s="267">
        <v>0</v>
      </c>
      <c r="R19" s="267">
        <v>0.5</v>
      </c>
      <c r="S19" s="311">
        <f t="shared" ref="S19:S20" si="8">(M19*70)+(N19*45)+(O19*25)+(P19*150)+(Q19*60)+(R19*75)</f>
        <v>121.5</v>
      </c>
    </row>
    <row r="20" spans="1:19" ht="30" customHeight="1" thickBot="1">
      <c r="A20" s="302" t="s">
        <v>202</v>
      </c>
      <c r="B20" s="303" t="s">
        <v>145</v>
      </c>
      <c r="C20" s="255"/>
      <c r="D20" s="242"/>
      <c r="E20" s="242"/>
      <c r="F20" s="242"/>
      <c r="G20" s="242"/>
      <c r="H20" s="242">
        <v>1</v>
      </c>
      <c r="I20" s="242"/>
      <c r="J20" s="327">
        <f t="shared" ref="J20:J22" si="9">(D20*70)+(E20*45)+(F20*25)+(G20*150)+(H20*60)+(I20*75)</f>
        <v>60</v>
      </c>
      <c r="K20" s="328" t="s">
        <v>218</v>
      </c>
      <c r="L20" s="256"/>
      <c r="M20" s="257">
        <v>0.3</v>
      </c>
      <c r="N20" s="257">
        <v>0.3</v>
      </c>
      <c r="O20" s="257">
        <v>0.5</v>
      </c>
      <c r="P20" s="257">
        <v>0</v>
      </c>
      <c r="Q20" s="316">
        <v>0</v>
      </c>
      <c r="R20" s="316">
        <v>1</v>
      </c>
      <c r="S20" s="269">
        <f t="shared" si="8"/>
        <v>122</v>
      </c>
    </row>
    <row r="21" spans="1:19" ht="30" customHeight="1">
      <c r="A21" s="296" t="s">
        <v>203</v>
      </c>
      <c r="B21" s="297" t="s">
        <v>145</v>
      </c>
      <c r="C21" s="279"/>
      <c r="D21" s="280"/>
      <c r="E21" s="280"/>
      <c r="F21" s="280"/>
      <c r="G21" s="280"/>
      <c r="H21" s="280">
        <v>1</v>
      </c>
      <c r="I21" s="280"/>
      <c r="J21" s="325">
        <f t="shared" ref="J21" si="10">(D21*70)+(E21*45)+(F21*25)+(G21*150)+(H21*60)+(I21*75)</f>
        <v>60</v>
      </c>
      <c r="K21" s="312" t="s">
        <v>216</v>
      </c>
      <c r="L21" s="281" t="s">
        <v>335</v>
      </c>
      <c r="M21" s="270">
        <v>1</v>
      </c>
      <c r="N21" s="270">
        <v>0.1</v>
      </c>
      <c r="O21" s="270">
        <v>0.2</v>
      </c>
      <c r="P21" s="270">
        <v>0</v>
      </c>
      <c r="Q21" s="283">
        <v>0</v>
      </c>
      <c r="R21" s="283">
        <v>0.5</v>
      </c>
      <c r="S21" s="284">
        <f t="shared" ref="S21" si="11">(M21*70)+(N21*45)+(O21*25)+(P21*150)+(Q21*60)+(R21*75)</f>
        <v>117</v>
      </c>
    </row>
    <row r="22" spans="1:19" ht="30" customHeight="1">
      <c r="A22" s="251" t="s">
        <v>204</v>
      </c>
      <c r="B22" s="243" t="s">
        <v>156</v>
      </c>
      <c r="C22" s="245"/>
      <c r="D22" s="246"/>
      <c r="E22" s="246"/>
      <c r="F22" s="246"/>
      <c r="G22" s="246">
        <v>1</v>
      </c>
      <c r="H22" s="246"/>
      <c r="I22" s="246"/>
      <c r="J22" s="290">
        <f t="shared" si="9"/>
        <v>150</v>
      </c>
      <c r="K22" s="271" t="s">
        <v>160</v>
      </c>
      <c r="L22" s="272"/>
      <c r="M22" s="273">
        <v>0</v>
      </c>
      <c r="N22" s="273">
        <v>0</v>
      </c>
      <c r="O22" s="273">
        <v>0</v>
      </c>
      <c r="P22" s="273">
        <v>0.5</v>
      </c>
      <c r="Q22" s="291">
        <v>1</v>
      </c>
      <c r="R22" s="291">
        <v>0</v>
      </c>
      <c r="S22" s="259">
        <f t="shared" ref="S22" si="12">(M22*70)+(N22*45)+(O22*25)+(P22*150)+(Q22*60)+(R22*75)</f>
        <v>135</v>
      </c>
    </row>
    <row r="23" spans="1:19" ht="30" customHeight="1">
      <c r="A23" s="251" t="s">
        <v>205</v>
      </c>
      <c r="B23" s="243" t="s">
        <v>145</v>
      </c>
      <c r="C23" s="245"/>
      <c r="D23" s="246"/>
      <c r="E23" s="246"/>
      <c r="F23" s="246"/>
      <c r="G23" s="246"/>
      <c r="H23" s="246">
        <v>1</v>
      </c>
      <c r="I23" s="246"/>
      <c r="J23" s="290">
        <f t="shared" ref="J23:J24" si="13">(D23*70)+(E23*45)+(F23*25)+(G23*150)+(H23*60)+(I23*75)</f>
        <v>60</v>
      </c>
      <c r="K23" s="271" t="s">
        <v>214</v>
      </c>
      <c r="L23" s="272" t="s">
        <v>219</v>
      </c>
      <c r="M23" s="273">
        <v>1</v>
      </c>
      <c r="N23" s="273">
        <v>0.5</v>
      </c>
      <c r="O23" s="273">
        <v>0</v>
      </c>
      <c r="P23" s="273">
        <v>0</v>
      </c>
      <c r="Q23" s="291">
        <v>0</v>
      </c>
      <c r="R23" s="291">
        <v>0.5</v>
      </c>
      <c r="S23" s="259">
        <f t="shared" ref="S23:S24" si="14">(M23*70)+(N23*45)+(O23*25)+(P23*150)+(Q23*60)+(R23*75)</f>
        <v>130</v>
      </c>
    </row>
    <row r="24" spans="1:19" ht="30" customHeight="1">
      <c r="A24" s="251" t="s">
        <v>206</v>
      </c>
      <c r="B24" s="243" t="s">
        <v>156</v>
      </c>
      <c r="C24" s="245"/>
      <c r="D24" s="246"/>
      <c r="E24" s="246"/>
      <c r="F24" s="246"/>
      <c r="G24" s="246">
        <v>1</v>
      </c>
      <c r="H24" s="246"/>
      <c r="I24" s="246"/>
      <c r="J24" s="290">
        <f t="shared" si="13"/>
        <v>150</v>
      </c>
      <c r="K24" s="271" t="s">
        <v>223</v>
      </c>
      <c r="L24" s="272"/>
      <c r="M24" s="273">
        <v>1.5</v>
      </c>
      <c r="N24" s="273">
        <v>0</v>
      </c>
      <c r="O24" s="273">
        <v>0</v>
      </c>
      <c r="P24" s="273">
        <v>0</v>
      </c>
      <c r="Q24" s="291">
        <v>0</v>
      </c>
      <c r="R24" s="291">
        <v>0</v>
      </c>
      <c r="S24" s="259">
        <f t="shared" si="14"/>
        <v>105</v>
      </c>
    </row>
    <row r="25" spans="1:19" ht="30" customHeight="1" thickBot="1">
      <c r="A25" s="251" t="s">
        <v>207</v>
      </c>
      <c r="B25" s="244" t="s">
        <v>208</v>
      </c>
      <c r="C25" s="245"/>
      <c r="D25" s="246"/>
      <c r="E25" s="246"/>
      <c r="F25" s="246"/>
      <c r="G25" s="246"/>
      <c r="H25" s="246"/>
      <c r="I25" s="246"/>
      <c r="J25" s="290"/>
      <c r="K25" s="271"/>
      <c r="L25" s="272"/>
      <c r="M25" s="273"/>
      <c r="N25" s="273"/>
      <c r="O25" s="273"/>
      <c r="P25" s="273"/>
      <c r="Q25" s="291"/>
      <c r="R25" s="291"/>
      <c r="S25" s="259"/>
    </row>
    <row r="26" spans="1:19" ht="30" customHeight="1">
      <c r="A26" s="329" t="s">
        <v>149</v>
      </c>
      <c r="B26" s="329"/>
      <c r="C26" s="329"/>
      <c r="D26" s="329"/>
      <c r="E26" s="329"/>
      <c r="F26" s="329"/>
      <c r="G26" s="329"/>
      <c r="H26" s="329"/>
      <c r="I26" s="329"/>
      <c r="J26" s="329"/>
      <c r="K26" s="329"/>
      <c r="L26" s="329"/>
      <c r="M26" s="329"/>
      <c r="N26" s="329"/>
      <c r="O26" s="329"/>
      <c r="P26" s="329"/>
      <c r="Q26" s="329"/>
      <c r="R26" s="329"/>
      <c r="S26" s="329"/>
    </row>
    <row r="27" spans="1:19" ht="44.45" customHeight="1">
      <c r="A27" s="330" t="s">
        <v>155</v>
      </c>
      <c r="B27" s="330"/>
      <c r="C27" s="330"/>
      <c r="D27" s="330"/>
      <c r="E27" s="330"/>
      <c r="F27" s="330"/>
      <c r="G27" s="330"/>
      <c r="H27" s="330"/>
      <c r="I27" s="330"/>
      <c r="J27" s="330"/>
      <c r="K27" s="330"/>
      <c r="L27" s="330"/>
      <c r="M27" s="330"/>
      <c r="N27" s="330"/>
      <c r="O27" s="330"/>
      <c r="P27" s="330"/>
      <c r="Q27" s="330"/>
      <c r="R27" s="330"/>
      <c r="S27" s="330"/>
    </row>
    <row r="28" spans="1:19" s="293" customFormat="1" ht="60" customHeight="1">
      <c r="A28" s="294" t="s">
        <v>348</v>
      </c>
      <c r="B28" s="294"/>
      <c r="C28" s="295" t="s">
        <v>346</v>
      </c>
      <c r="D28" s="294"/>
      <c r="E28" s="294"/>
      <c r="F28" s="294"/>
      <c r="G28" s="294"/>
      <c r="H28" s="294"/>
      <c r="I28" s="294"/>
      <c r="J28" s="294"/>
      <c r="K28" s="294" t="s">
        <v>347</v>
      </c>
      <c r="L28" s="7"/>
    </row>
  </sheetData>
  <mergeCells count="6">
    <mergeCell ref="A26:S26"/>
    <mergeCell ref="A27:S27"/>
    <mergeCell ref="A1:P1"/>
    <mergeCell ref="B2:J2"/>
    <mergeCell ref="B3:C3"/>
    <mergeCell ref="K3:L3"/>
  </mergeCells>
  <phoneticPr fontId="20" type="noConversion"/>
  <pageMargins left="0.19685039370078741" right="0" top="0" bottom="0" header="0.51181102362204722" footer="0.51181102362204722"/>
  <pageSetup paperSize="9" scale="92" orientation="portrait" copies="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Y65513"/>
  <sheetViews>
    <sheetView zoomScale="70" zoomScaleNormal="70" workbookViewId="0">
      <selection activeCell="AV24" sqref="AV24"/>
    </sheetView>
  </sheetViews>
  <sheetFormatPr defaultRowHeight="14.1" customHeight="1"/>
  <cols>
    <col min="1" max="1" width="2.875" customWidth="1"/>
    <col min="2" max="2" width="3.5" customWidth="1"/>
    <col min="3" max="3" width="10.5" style="3" customWidth="1"/>
    <col min="4" max="4" width="4.5" customWidth="1"/>
    <col min="5" max="5" width="5.5" hidden="1" customWidth="1"/>
    <col min="6" max="6" width="5.875" style="5" hidden="1" customWidth="1"/>
    <col min="7" max="7" width="6.5" style="5" hidden="1" customWidth="1"/>
    <col min="8" max="8" width="3.5" style="31" customWidth="1"/>
    <col min="9" max="9" width="4.5" customWidth="1"/>
    <col min="10" max="10" width="3.5" customWidth="1"/>
    <col min="11" max="11" width="10.5" style="3" customWidth="1"/>
    <col min="12" max="12" width="4.5" customWidth="1"/>
    <col min="13" max="13" width="6.5" hidden="1" customWidth="1"/>
    <col min="14" max="14" width="5.875" hidden="1" customWidth="1"/>
    <col min="15" max="15" width="6" hidden="1" customWidth="1"/>
    <col min="16" max="16" width="3.5" style="31" customWidth="1"/>
    <col min="17" max="17" width="4.5" customWidth="1"/>
    <col min="18" max="18" width="3.5" customWidth="1"/>
    <col min="19" max="19" width="10.5" customWidth="1"/>
    <col min="20" max="20" width="4.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5" customWidth="1"/>
    <col min="26" max="26" width="3.5" customWidth="1"/>
    <col min="27" max="27" width="10.5" style="3" customWidth="1"/>
    <col min="28" max="28" width="4.5" customWidth="1"/>
    <col min="29" max="31" width="6.5" hidden="1" customWidth="1"/>
    <col min="32" max="32" width="3.5" style="31" customWidth="1"/>
    <col min="33" max="33" width="4.5" customWidth="1"/>
    <col min="34" max="34" width="3.5" customWidth="1"/>
    <col min="35" max="35" width="10.5" style="3" customWidth="1"/>
    <col min="36" max="36" width="4.5" customWidth="1"/>
    <col min="37" max="39" width="6.5" hidden="1" customWidth="1"/>
    <col min="40" max="40" width="3.5" style="31" customWidth="1"/>
    <col min="41" max="41" width="4.5" customWidth="1"/>
    <col min="42" max="42" width="4.875" customWidth="1"/>
    <col min="47" max="47" width="4.875" customWidth="1"/>
  </cols>
  <sheetData>
    <row r="1" spans="1:51" ht="19.5" customHeight="1">
      <c r="A1" s="7"/>
      <c r="B1" s="7"/>
      <c r="C1" s="7"/>
      <c r="D1" s="350" t="s">
        <v>12</v>
      </c>
      <c r="E1" s="350"/>
      <c r="F1" s="350"/>
      <c r="G1" s="350"/>
      <c r="H1" s="350"/>
      <c r="I1" s="350"/>
      <c r="J1" s="350"/>
      <c r="K1" t="s">
        <v>147</v>
      </c>
      <c r="L1" t="s">
        <v>135</v>
      </c>
      <c r="Q1">
        <v>114</v>
      </c>
      <c r="R1" t="s">
        <v>136</v>
      </c>
      <c r="S1" t="s">
        <v>224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51" ht="14.1" customHeight="1">
      <c r="A2" s="2" t="s">
        <v>9</v>
      </c>
      <c r="B2" s="1" t="s">
        <v>26</v>
      </c>
      <c r="C2" s="4" t="s">
        <v>1</v>
      </c>
      <c r="D2" s="354">
        <v>68</v>
      </c>
      <c r="E2" s="354"/>
      <c r="F2" s="28"/>
      <c r="G2" s="28"/>
      <c r="H2" s="28"/>
      <c r="I2" s="28"/>
      <c r="J2" s="29"/>
      <c r="K2" s="351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2"/>
      <c r="AB2" s="352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</row>
    <row r="3" spans="1:51" s="8" customFormat="1" ht="14.1" customHeight="1">
      <c r="A3" s="353" t="s">
        <v>2</v>
      </c>
      <c r="B3" s="9"/>
      <c r="C3" s="335" t="s">
        <v>229</v>
      </c>
      <c r="D3" s="335"/>
      <c r="E3" s="16"/>
      <c r="F3" s="16"/>
      <c r="G3" s="16"/>
      <c r="H3" s="27"/>
      <c r="I3" s="9" t="s">
        <v>6</v>
      </c>
      <c r="J3" s="9"/>
      <c r="K3" s="335" t="s">
        <v>230</v>
      </c>
      <c r="L3" s="335"/>
      <c r="M3" s="16"/>
      <c r="N3" s="16"/>
      <c r="O3" s="16"/>
      <c r="P3" s="27"/>
      <c r="Q3" s="9" t="s">
        <v>228</v>
      </c>
      <c r="R3" s="126"/>
      <c r="S3" s="335" t="s">
        <v>231</v>
      </c>
      <c r="T3" s="335"/>
      <c r="U3" s="16"/>
      <c r="V3" s="16"/>
      <c r="W3" s="16"/>
      <c r="X3" s="27"/>
      <c r="Y3" s="9" t="s">
        <v>227</v>
      </c>
      <c r="Z3" s="126"/>
      <c r="AA3" s="335" t="s">
        <v>232</v>
      </c>
      <c r="AB3" s="335"/>
      <c r="AC3" s="16"/>
      <c r="AD3" s="16"/>
      <c r="AE3" s="16"/>
      <c r="AF3" s="27"/>
      <c r="AG3" s="9" t="s">
        <v>226</v>
      </c>
      <c r="AH3" s="126"/>
      <c r="AI3" s="335" t="s">
        <v>233</v>
      </c>
      <c r="AJ3" s="335"/>
      <c r="AK3" s="16"/>
      <c r="AL3" s="16"/>
      <c r="AM3" s="16"/>
      <c r="AN3" s="27"/>
      <c r="AO3" s="9" t="s">
        <v>5</v>
      </c>
      <c r="AP3" s="126"/>
      <c r="AQ3" s="335" t="s">
        <v>234</v>
      </c>
      <c r="AR3" s="335"/>
      <c r="AS3" s="27"/>
      <c r="AT3" s="9" t="s">
        <v>225</v>
      </c>
      <c r="AU3" s="126"/>
      <c r="AV3" s="335" t="s">
        <v>235</v>
      </c>
      <c r="AW3" s="335"/>
      <c r="AX3" s="27"/>
      <c r="AY3" s="9" t="s">
        <v>21</v>
      </c>
    </row>
    <row r="4" spans="1:51" s="8" customFormat="1" ht="14.1" customHeight="1">
      <c r="A4" s="353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138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  <c r="AP4" s="126" t="s">
        <v>7</v>
      </c>
      <c r="AQ4" s="9" t="s">
        <v>137</v>
      </c>
      <c r="AR4" s="9" t="s">
        <v>10</v>
      </c>
      <c r="AS4" s="27" t="s">
        <v>27</v>
      </c>
      <c r="AT4" s="9" t="s">
        <v>139</v>
      </c>
      <c r="AU4" s="126" t="s">
        <v>7</v>
      </c>
      <c r="AV4" s="9" t="s">
        <v>137</v>
      </c>
      <c r="AW4" s="9" t="s">
        <v>10</v>
      </c>
      <c r="AX4" s="27" t="s">
        <v>27</v>
      </c>
      <c r="AY4" s="9" t="s">
        <v>139</v>
      </c>
    </row>
    <row r="5" spans="1:51" s="8" customFormat="1" ht="14.1" customHeight="1">
      <c r="A5" s="355" t="s">
        <v>134</v>
      </c>
      <c r="B5" s="336" t="s">
        <v>132</v>
      </c>
      <c r="C5" s="201" t="s">
        <v>132</v>
      </c>
      <c r="D5" s="53">
        <v>240</v>
      </c>
      <c r="E5" s="219"/>
      <c r="F5" s="175"/>
      <c r="G5" s="205"/>
      <c r="H5" s="89">
        <v>16</v>
      </c>
      <c r="I5" s="224"/>
      <c r="J5" s="336" t="s">
        <v>145</v>
      </c>
      <c r="K5" s="201" t="s">
        <v>244</v>
      </c>
      <c r="L5" s="53">
        <v>50</v>
      </c>
      <c r="M5" s="228"/>
      <c r="N5" s="175"/>
      <c r="O5" s="229"/>
      <c r="P5" s="89">
        <f>(L5*$D$2)/1000</f>
        <v>3.4</v>
      </c>
      <c r="Q5" s="224"/>
      <c r="R5" s="336" t="s">
        <v>165</v>
      </c>
      <c r="S5" s="201" t="s">
        <v>168</v>
      </c>
      <c r="T5" s="53">
        <v>55</v>
      </c>
      <c r="U5" s="228"/>
      <c r="V5" s="175"/>
      <c r="W5" s="229"/>
      <c r="X5" s="89">
        <f>(T5*$D$2)/1000</f>
        <v>3.74</v>
      </c>
      <c r="Y5" s="224"/>
      <c r="Z5" s="336" t="s">
        <v>132</v>
      </c>
      <c r="AA5" s="201" t="s">
        <v>132</v>
      </c>
      <c r="AB5" s="53">
        <v>240</v>
      </c>
      <c r="AC5" s="228"/>
      <c r="AD5" s="175"/>
      <c r="AE5" s="229"/>
      <c r="AF5" s="89">
        <f>(AB5*$D$2)/1000</f>
        <v>16.32</v>
      </c>
      <c r="AG5" s="224"/>
      <c r="AH5" s="341" t="s">
        <v>145</v>
      </c>
      <c r="AI5" s="201" t="s">
        <v>247</v>
      </c>
      <c r="AJ5" s="53">
        <v>70</v>
      </c>
      <c r="AK5" s="228"/>
      <c r="AL5" s="175"/>
      <c r="AM5" s="229"/>
      <c r="AN5" s="89">
        <f>(AJ5*$D$2)/1000</f>
        <v>4.76</v>
      </c>
      <c r="AO5" s="95"/>
      <c r="AP5" s="336" t="s">
        <v>132</v>
      </c>
      <c r="AQ5" s="201" t="s">
        <v>132</v>
      </c>
      <c r="AR5" s="53">
        <v>240</v>
      </c>
      <c r="AS5" s="89">
        <f>(AR5*$D$2)/1000</f>
        <v>16.32</v>
      </c>
      <c r="AT5" s="95"/>
      <c r="AU5" s="341" t="s">
        <v>145</v>
      </c>
      <c r="AV5" s="201" t="s">
        <v>166</v>
      </c>
      <c r="AW5" s="53">
        <v>70</v>
      </c>
      <c r="AX5" s="89">
        <f>(AW5*$D$2)/1000</f>
        <v>4.76</v>
      </c>
      <c r="AY5" s="95"/>
    </row>
    <row r="6" spans="1:51" s="8" customFormat="1" ht="14.1" customHeight="1">
      <c r="A6" s="355"/>
      <c r="B6" s="337"/>
      <c r="C6" s="201"/>
      <c r="D6" s="53"/>
      <c r="E6" s="228"/>
      <c r="F6" s="175"/>
      <c r="G6" s="229"/>
      <c r="H6" s="89"/>
      <c r="I6" s="224"/>
      <c r="J6" s="337"/>
      <c r="K6" s="201" t="s">
        <v>245</v>
      </c>
      <c r="L6" s="53">
        <v>50</v>
      </c>
      <c r="M6" s="228"/>
      <c r="N6" s="175"/>
      <c r="O6" s="229"/>
      <c r="P6" s="89">
        <v>5</v>
      </c>
      <c r="Q6" s="224"/>
      <c r="R6" s="337"/>
      <c r="S6" s="201" t="s">
        <v>246</v>
      </c>
      <c r="T6" s="53">
        <v>45</v>
      </c>
      <c r="U6" s="228"/>
      <c r="V6" s="175"/>
      <c r="W6" s="229"/>
      <c r="X6" s="89">
        <v>2</v>
      </c>
      <c r="Y6" s="224"/>
      <c r="Z6" s="337"/>
      <c r="AA6" s="201"/>
      <c r="AB6" s="53"/>
      <c r="AC6" s="228"/>
      <c r="AD6" s="175"/>
      <c r="AE6" s="229"/>
      <c r="AF6" s="89"/>
      <c r="AG6" s="224"/>
      <c r="AH6" s="342"/>
      <c r="AI6" s="201" t="s">
        <v>169</v>
      </c>
      <c r="AJ6" s="53">
        <v>55</v>
      </c>
      <c r="AK6" s="228"/>
      <c r="AL6" s="175"/>
      <c r="AM6" s="229"/>
      <c r="AN6" s="89">
        <f>(AJ6*$D$2)/1000</f>
        <v>3.74</v>
      </c>
      <c r="AO6" s="95"/>
      <c r="AP6" s="337"/>
      <c r="AQ6" s="201"/>
      <c r="AR6" s="53"/>
      <c r="AS6" s="89"/>
      <c r="AT6" s="95"/>
      <c r="AU6" s="342"/>
      <c r="AV6" s="201" t="s">
        <v>167</v>
      </c>
      <c r="AW6" s="53">
        <v>55</v>
      </c>
      <c r="AX6" s="89">
        <f>(AW6*$D$2)/1000</f>
        <v>3.74</v>
      </c>
      <c r="AY6" s="95"/>
    </row>
    <row r="7" spans="1:51" s="8" customFormat="1" ht="14.1" customHeight="1">
      <c r="A7" s="355"/>
      <c r="B7" s="337"/>
      <c r="C7" s="201"/>
      <c r="D7" s="53"/>
      <c r="E7" s="292" t="s">
        <v>183</v>
      </c>
      <c r="F7" s="175"/>
      <c r="G7" s="229"/>
      <c r="H7" s="89"/>
      <c r="I7" s="224"/>
      <c r="J7" s="337"/>
      <c r="K7" s="201"/>
      <c r="L7" s="53"/>
      <c r="M7" s="228"/>
      <c r="N7" s="175"/>
      <c r="O7" s="229"/>
      <c r="P7" s="89"/>
      <c r="Q7" s="224"/>
      <c r="R7" s="337"/>
      <c r="S7" s="201"/>
      <c r="T7" s="53"/>
      <c r="U7" s="228"/>
      <c r="V7" s="175"/>
      <c r="W7" s="229"/>
      <c r="X7" s="89"/>
      <c r="Y7" s="224"/>
      <c r="Z7" s="337"/>
      <c r="AA7" s="201"/>
      <c r="AB7" s="53"/>
      <c r="AC7" s="228"/>
      <c r="AD7" s="175"/>
      <c r="AE7" s="229"/>
      <c r="AF7" s="89"/>
      <c r="AG7" s="224"/>
      <c r="AH7" s="342"/>
      <c r="AJ7" s="53"/>
      <c r="AK7" s="228"/>
      <c r="AL7" s="175"/>
      <c r="AM7" s="229"/>
      <c r="AN7" s="89"/>
      <c r="AO7" s="201"/>
      <c r="AP7" s="337"/>
      <c r="AR7" s="53"/>
      <c r="AS7" s="89"/>
      <c r="AT7" s="201"/>
      <c r="AU7" s="342"/>
      <c r="AW7" s="53"/>
      <c r="AX7" s="89"/>
      <c r="AY7" s="201"/>
    </row>
    <row r="8" spans="1:51" s="8" customFormat="1" ht="14.1" customHeight="1">
      <c r="A8" s="355"/>
      <c r="B8" s="337"/>
      <c r="C8" s="201"/>
      <c r="D8" s="53"/>
      <c r="E8" s="228"/>
      <c r="F8" s="175"/>
      <c r="G8" s="229"/>
      <c r="H8" s="89"/>
      <c r="I8" s="224"/>
      <c r="J8" s="337"/>
      <c r="K8" s="201"/>
      <c r="L8" s="53"/>
      <c r="M8" s="228"/>
      <c r="N8" s="175"/>
      <c r="O8" s="229"/>
      <c r="P8" s="89"/>
      <c r="Q8" s="224"/>
      <c r="R8" s="337"/>
      <c r="S8" s="201"/>
      <c r="T8" s="53"/>
      <c r="U8" s="228"/>
      <c r="V8" s="175"/>
      <c r="W8" s="229"/>
      <c r="X8" s="89"/>
      <c r="Y8" s="224"/>
      <c r="Z8" s="337"/>
      <c r="AA8" s="201"/>
      <c r="AB8" s="53"/>
      <c r="AC8" s="228"/>
      <c r="AD8" s="175"/>
      <c r="AE8" s="229"/>
      <c r="AF8" s="89"/>
      <c r="AG8" s="224"/>
      <c r="AH8" s="342"/>
      <c r="AI8" s="201"/>
      <c r="AJ8" s="53"/>
      <c r="AK8" s="228"/>
      <c r="AL8" s="175"/>
      <c r="AM8" s="229"/>
      <c r="AN8" s="89"/>
      <c r="AO8" s="95"/>
      <c r="AP8" s="337"/>
      <c r="AQ8" s="201"/>
      <c r="AR8" s="53"/>
      <c r="AS8" s="89"/>
      <c r="AT8" s="95"/>
      <c r="AU8" s="342"/>
      <c r="AV8" s="201"/>
      <c r="AW8" s="53"/>
      <c r="AX8" s="89"/>
      <c r="AY8" s="95"/>
    </row>
    <row r="9" spans="1:51" s="8" customFormat="1" ht="14.1" customHeight="1">
      <c r="A9" s="355"/>
      <c r="B9" s="337"/>
      <c r="C9" s="201"/>
      <c r="D9" s="53"/>
      <c r="E9" s="228"/>
      <c r="F9" s="175"/>
      <c r="G9" s="229"/>
      <c r="H9" s="89"/>
      <c r="I9" s="224"/>
      <c r="J9" s="337"/>
      <c r="K9" s="201"/>
      <c r="L9" s="53"/>
      <c r="M9" s="228"/>
      <c r="N9" s="175"/>
      <c r="O9" s="229"/>
      <c r="P9" s="89"/>
      <c r="Q9" s="224"/>
      <c r="R9" s="337"/>
      <c r="S9" s="201"/>
      <c r="T9" s="53"/>
      <c r="U9" s="228"/>
      <c r="V9" s="175"/>
      <c r="W9" s="229"/>
      <c r="X9" s="89"/>
      <c r="Y9" s="224"/>
      <c r="Z9" s="337"/>
      <c r="AA9" s="201"/>
      <c r="AB9" s="53"/>
      <c r="AC9" s="228"/>
      <c r="AD9" s="175"/>
      <c r="AE9" s="229"/>
      <c r="AF9" s="89"/>
      <c r="AG9" s="224"/>
      <c r="AH9" s="342"/>
      <c r="AI9" s="201"/>
      <c r="AJ9" s="53"/>
      <c r="AK9" s="228"/>
      <c r="AL9" s="175"/>
      <c r="AM9" s="229"/>
      <c r="AN9" s="89"/>
      <c r="AO9" s="95"/>
      <c r="AP9" s="337"/>
      <c r="AQ9" s="201"/>
      <c r="AR9" s="53"/>
      <c r="AS9" s="89"/>
      <c r="AT9" s="95"/>
      <c r="AU9" s="342"/>
      <c r="AV9" s="201"/>
      <c r="AW9" s="53"/>
      <c r="AX9" s="89"/>
      <c r="AY9" s="95"/>
    </row>
    <row r="10" spans="1:51" s="8" customFormat="1" ht="14.1" customHeight="1">
      <c r="A10" s="355"/>
      <c r="B10" s="338"/>
      <c r="C10" s="201"/>
      <c r="D10" s="53"/>
      <c r="E10" s="228"/>
      <c r="F10" s="175"/>
      <c r="G10" s="229"/>
      <c r="H10" s="89"/>
      <c r="I10" s="224"/>
      <c r="J10" s="338"/>
      <c r="K10" s="201"/>
      <c r="L10" s="53"/>
      <c r="M10" s="228"/>
      <c r="N10" s="175"/>
      <c r="O10" s="229"/>
      <c r="P10" s="89"/>
      <c r="Q10" s="224"/>
      <c r="R10" s="338"/>
      <c r="S10" s="201"/>
      <c r="T10" s="53"/>
      <c r="U10" s="228"/>
      <c r="V10" s="175"/>
      <c r="W10" s="229"/>
      <c r="X10" s="89"/>
      <c r="Y10" s="224"/>
      <c r="Z10" s="338"/>
      <c r="AA10" s="201"/>
      <c r="AB10" s="53"/>
      <c r="AC10" s="228"/>
      <c r="AD10" s="175"/>
      <c r="AE10" s="229"/>
      <c r="AF10" s="89"/>
      <c r="AG10" s="224"/>
      <c r="AH10" s="343"/>
      <c r="AI10" s="201"/>
      <c r="AJ10" s="53"/>
      <c r="AK10" s="228"/>
      <c r="AL10" s="175"/>
      <c r="AM10" s="229"/>
      <c r="AN10" s="89"/>
      <c r="AO10" s="95"/>
      <c r="AP10" s="338"/>
      <c r="AQ10" s="201"/>
      <c r="AR10" s="53"/>
      <c r="AS10" s="89"/>
      <c r="AT10" s="95"/>
      <c r="AU10" s="343"/>
      <c r="AV10" s="201"/>
      <c r="AW10" s="53"/>
      <c r="AX10" s="89"/>
      <c r="AY10" s="95"/>
    </row>
    <row r="11" spans="1:51" s="8" customFormat="1" ht="14.1" customHeight="1">
      <c r="A11" s="355"/>
      <c r="B11" s="231"/>
      <c r="C11" s="90"/>
      <c r="D11" s="91"/>
      <c r="E11" s="176"/>
      <c r="F11" s="108"/>
      <c r="G11" s="178"/>
      <c r="H11" s="89"/>
      <c r="I11" s="92"/>
      <c r="J11" s="231"/>
      <c r="K11" s="90"/>
      <c r="L11" s="91"/>
      <c r="M11" s="176"/>
      <c r="N11" s="108"/>
      <c r="O11" s="178"/>
      <c r="P11" s="89"/>
      <c r="Q11" s="92"/>
      <c r="R11" s="231"/>
      <c r="S11" s="90"/>
      <c r="T11" s="91"/>
      <c r="U11" s="176"/>
      <c r="V11" s="108"/>
      <c r="W11" s="178"/>
      <c r="X11" s="89"/>
      <c r="Y11" s="92"/>
      <c r="Z11" s="231"/>
      <c r="AA11" s="90"/>
      <c r="AB11" s="91"/>
      <c r="AC11" s="176"/>
      <c r="AD11" s="108"/>
      <c r="AE11" s="178"/>
      <c r="AF11" s="89"/>
      <c r="AG11" s="92"/>
      <c r="AH11" s="231" t="s">
        <v>310</v>
      </c>
      <c r="AI11" s="90" t="s">
        <v>314</v>
      </c>
      <c r="AJ11" s="91">
        <v>20</v>
      </c>
      <c r="AK11" s="176"/>
      <c r="AL11" s="108"/>
      <c r="AM11" s="178"/>
      <c r="AN11" s="89">
        <v>1</v>
      </c>
      <c r="AO11" s="92"/>
      <c r="AP11" s="231"/>
      <c r="AQ11" s="90"/>
      <c r="AR11" s="91"/>
      <c r="AS11" s="89"/>
      <c r="AT11" s="92"/>
      <c r="AU11" s="231"/>
      <c r="AV11" s="90"/>
      <c r="AW11" s="91"/>
      <c r="AX11" s="89"/>
      <c r="AY11" s="92"/>
    </row>
    <row r="12" spans="1:51" s="8" customFormat="1" ht="14.1" customHeight="1">
      <c r="A12" s="355"/>
      <c r="B12" s="231"/>
      <c r="C12" s="90"/>
      <c r="D12" s="91"/>
      <c r="E12" s="160"/>
      <c r="F12" s="175"/>
      <c r="G12" s="93"/>
      <c r="H12" s="89"/>
      <c r="I12" s="92"/>
      <c r="J12" s="231"/>
      <c r="K12" s="90"/>
      <c r="L12" s="91"/>
      <c r="M12" s="160"/>
      <c r="N12" s="175"/>
      <c r="O12" s="93"/>
      <c r="P12" s="89"/>
      <c r="Q12" s="92"/>
      <c r="R12" s="231"/>
      <c r="S12" s="90"/>
      <c r="T12" s="91"/>
      <c r="U12" s="160"/>
      <c r="V12" s="175"/>
      <c r="W12" s="93"/>
      <c r="X12" s="89"/>
      <c r="Y12" s="92"/>
      <c r="Z12" s="231"/>
      <c r="AA12" s="90"/>
      <c r="AB12" s="91"/>
      <c r="AC12" s="160"/>
      <c r="AD12" s="175"/>
      <c r="AE12" s="93"/>
      <c r="AF12" s="89"/>
      <c r="AG12" s="92"/>
      <c r="AH12" s="231" t="s">
        <v>311</v>
      </c>
      <c r="AI12" s="90"/>
      <c r="AJ12" s="91"/>
      <c r="AK12" s="160"/>
      <c r="AL12" s="175"/>
      <c r="AM12" s="93"/>
      <c r="AN12" s="89"/>
      <c r="AO12" s="92"/>
      <c r="AP12" s="231"/>
      <c r="AQ12" s="90"/>
      <c r="AR12" s="91"/>
      <c r="AS12" s="89"/>
      <c r="AT12" s="92"/>
      <c r="AU12" s="231"/>
      <c r="AV12" s="90"/>
      <c r="AW12" s="91"/>
      <c r="AX12" s="89"/>
      <c r="AY12" s="92"/>
    </row>
    <row r="13" spans="1:51" s="8" customFormat="1" ht="14.1" customHeight="1">
      <c r="A13" s="355"/>
      <c r="B13" s="231"/>
      <c r="C13" s="90"/>
      <c r="D13" s="225"/>
      <c r="E13" s="97"/>
      <c r="F13" s="97"/>
      <c r="G13" s="226"/>
      <c r="H13" s="89"/>
      <c r="I13" s="92"/>
      <c r="J13" s="231"/>
      <c r="K13" s="90"/>
      <c r="L13" s="225"/>
      <c r="M13" s="97"/>
      <c r="N13" s="97"/>
      <c r="O13" s="226"/>
      <c r="P13" s="161"/>
      <c r="Q13" s="92"/>
      <c r="R13" s="231"/>
      <c r="S13" s="90"/>
      <c r="T13" s="225"/>
      <c r="U13" s="97"/>
      <c r="V13" s="97"/>
      <c r="W13" s="226"/>
      <c r="X13" s="89"/>
      <c r="Y13" s="92"/>
      <c r="Z13" s="231"/>
      <c r="AA13" s="90"/>
      <c r="AB13" s="225"/>
      <c r="AC13" s="97"/>
      <c r="AD13" s="97"/>
      <c r="AE13" s="226"/>
      <c r="AF13" s="89"/>
      <c r="AG13" s="92"/>
      <c r="AH13" s="231" t="s">
        <v>312</v>
      </c>
      <c r="AI13" s="90"/>
      <c r="AJ13" s="225"/>
      <c r="AK13" s="97"/>
      <c r="AL13" s="97"/>
      <c r="AM13" s="226"/>
      <c r="AN13" s="89"/>
      <c r="AO13" s="92"/>
      <c r="AP13" s="231"/>
      <c r="AQ13" s="90"/>
      <c r="AR13" s="225"/>
      <c r="AS13" s="89"/>
      <c r="AT13" s="92"/>
      <c r="AU13" s="231"/>
      <c r="AV13" s="90"/>
      <c r="AW13" s="225"/>
      <c r="AX13" s="89"/>
      <c r="AY13" s="92"/>
    </row>
    <row r="14" spans="1:51" s="8" customFormat="1" ht="14.1" customHeight="1">
      <c r="A14" s="355"/>
      <c r="B14" s="231"/>
      <c r="C14" s="191"/>
      <c r="D14" s="200"/>
      <c r="E14" s="115"/>
      <c r="F14" s="160"/>
      <c r="G14" s="93"/>
      <c r="H14" s="89"/>
      <c r="I14" s="92"/>
      <c r="J14" s="231"/>
      <c r="K14" s="191"/>
      <c r="L14" s="200"/>
      <c r="M14" s="115"/>
      <c r="N14" s="160"/>
      <c r="O14" s="93"/>
      <c r="P14" s="161"/>
      <c r="Q14" s="92"/>
      <c r="R14" s="231"/>
      <c r="S14" s="191"/>
      <c r="T14" s="200"/>
      <c r="U14" s="115"/>
      <c r="V14" s="160"/>
      <c r="W14" s="93"/>
      <c r="X14" s="89"/>
      <c r="Y14" s="92"/>
      <c r="Z14" s="231"/>
      <c r="AA14" s="191"/>
      <c r="AB14" s="200"/>
      <c r="AC14" s="115"/>
      <c r="AD14" s="160"/>
      <c r="AE14" s="93"/>
      <c r="AF14" s="89"/>
      <c r="AG14" s="92"/>
      <c r="AH14" s="231" t="s">
        <v>313</v>
      </c>
      <c r="AI14" s="191"/>
      <c r="AJ14" s="200"/>
      <c r="AK14" s="115"/>
      <c r="AL14" s="160"/>
      <c r="AM14" s="93"/>
      <c r="AN14" s="89"/>
      <c r="AO14" s="92"/>
      <c r="AP14" s="231"/>
      <c r="AQ14" s="191"/>
      <c r="AR14" s="200"/>
      <c r="AS14" s="89"/>
      <c r="AT14" s="92"/>
      <c r="AU14" s="231"/>
      <c r="AV14" s="191"/>
      <c r="AW14" s="200"/>
      <c r="AX14" s="89"/>
      <c r="AY14" s="92"/>
    </row>
    <row r="15" spans="1:51" s="8" customFormat="1" ht="14.1" customHeight="1">
      <c r="A15" s="355"/>
      <c r="B15" s="231"/>
      <c r="C15" s="90"/>
      <c r="D15" s="94"/>
      <c r="E15" s="53"/>
      <c r="F15" s="114"/>
      <c r="G15" s="91"/>
      <c r="H15" s="89"/>
      <c r="I15" s="92"/>
      <c r="J15" s="231"/>
      <c r="K15" s="90"/>
      <c r="L15" s="94"/>
      <c r="M15" s="53"/>
      <c r="N15" s="114"/>
      <c r="O15" s="91"/>
      <c r="P15" s="105"/>
      <c r="Q15" s="92"/>
      <c r="R15" s="231"/>
      <c r="S15" s="90"/>
      <c r="T15" s="94"/>
      <c r="U15" s="53"/>
      <c r="V15" s="114"/>
      <c r="W15" s="91"/>
      <c r="X15" s="89"/>
      <c r="Y15" s="92"/>
      <c r="Z15" s="231"/>
      <c r="AA15" s="90"/>
      <c r="AB15" s="94"/>
      <c r="AC15" s="53"/>
      <c r="AD15" s="114"/>
      <c r="AE15" s="91"/>
      <c r="AF15" s="89"/>
      <c r="AG15" s="92"/>
      <c r="AH15" s="231"/>
      <c r="AI15" s="90"/>
      <c r="AJ15" s="94"/>
      <c r="AK15" s="53"/>
      <c r="AL15" s="114"/>
      <c r="AM15" s="91"/>
      <c r="AN15" s="89"/>
      <c r="AO15" s="92"/>
      <c r="AP15" s="231"/>
      <c r="AQ15" s="90"/>
      <c r="AR15" s="94"/>
      <c r="AS15" s="89"/>
      <c r="AT15" s="92"/>
      <c r="AU15" s="231"/>
      <c r="AV15" s="90"/>
      <c r="AW15" s="94"/>
      <c r="AX15" s="89"/>
      <c r="AY15" s="92"/>
    </row>
    <row r="16" spans="1:51" s="8" customFormat="1" ht="14.1" customHeight="1">
      <c r="A16" s="355"/>
      <c r="B16" s="232"/>
      <c r="C16" s="12"/>
      <c r="D16" s="59"/>
      <c r="E16" s="59"/>
      <c r="F16" s="59"/>
      <c r="G16" s="59"/>
      <c r="H16" s="89"/>
      <c r="I16" s="63"/>
      <c r="J16" s="232"/>
      <c r="K16" s="12"/>
      <c r="L16" s="59"/>
      <c r="M16" s="59"/>
      <c r="N16" s="59"/>
      <c r="O16" s="59"/>
      <c r="P16" s="27"/>
      <c r="Q16" s="63"/>
      <c r="R16" s="232"/>
      <c r="S16" s="12"/>
      <c r="T16" s="59"/>
      <c r="U16" s="59"/>
      <c r="V16" s="59"/>
      <c r="W16" s="59"/>
      <c r="X16" s="89"/>
      <c r="Y16" s="63"/>
      <c r="Z16" s="232"/>
      <c r="AA16" s="12"/>
      <c r="AB16" s="59"/>
      <c r="AC16" s="59"/>
      <c r="AD16" s="59"/>
      <c r="AE16" s="59"/>
      <c r="AF16" s="89"/>
      <c r="AG16" s="63"/>
      <c r="AH16" s="232"/>
      <c r="AI16" s="12"/>
      <c r="AJ16" s="59"/>
      <c r="AK16" s="59"/>
      <c r="AL16" s="59"/>
      <c r="AM16" s="59"/>
      <c r="AN16" s="89"/>
      <c r="AO16" s="63"/>
      <c r="AP16" s="232"/>
      <c r="AQ16" s="12"/>
      <c r="AR16" s="59"/>
      <c r="AS16" s="89"/>
      <c r="AT16" s="63"/>
      <c r="AU16" s="232"/>
      <c r="AV16" s="12"/>
      <c r="AW16" s="59"/>
      <c r="AX16" s="89"/>
      <c r="AY16" s="63"/>
    </row>
    <row r="17" spans="1:51" s="8" customFormat="1" ht="14.1" customHeight="1">
      <c r="A17" s="347" t="s">
        <v>133</v>
      </c>
      <c r="B17" s="344" t="s">
        <v>338</v>
      </c>
      <c r="C17" s="90" t="s">
        <v>338</v>
      </c>
      <c r="D17" s="94">
        <v>15</v>
      </c>
      <c r="E17" s="180"/>
      <c r="F17" s="178"/>
      <c r="G17" s="93"/>
      <c r="H17" s="89">
        <v>4</v>
      </c>
      <c r="I17" s="95"/>
      <c r="J17" s="356" t="s">
        <v>239</v>
      </c>
      <c r="K17" s="90" t="s">
        <v>240</v>
      </c>
      <c r="L17" s="94">
        <v>15</v>
      </c>
      <c r="M17" s="233"/>
      <c r="N17" s="179"/>
      <c r="O17" s="234"/>
      <c r="P17" s="80">
        <f t="shared" ref="P17:P18" si="0">(L17*$D$2)/1000</f>
        <v>1.02</v>
      </c>
      <c r="Q17" s="95"/>
      <c r="R17" s="336" t="s">
        <v>339</v>
      </c>
      <c r="S17" s="90" t="s">
        <v>337</v>
      </c>
      <c r="T17" s="94">
        <v>15</v>
      </c>
      <c r="U17" s="160"/>
      <c r="V17" s="160"/>
      <c r="W17" s="93"/>
      <c r="X17" s="89">
        <v>4</v>
      </c>
      <c r="Y17" s="95"/>
      <c r="Z17" s="336" t="s">
        <v>248</v>
      </c>
      <c r="AA17" s="90" t="s">
        <v>247</v>
      </c>
      <c r="AB17" s="94">
        <v>10</v>
      </c>
      <c r="AC17" s="230"/>
      <c r="AD17" s="178"/>
      <c r="AE17" s="93"/>
      <c r="AF17" s="89">
        <v>4</v>
      </c>
      <c r="AG17" s="95"/>
      <c r="AH17" s="336" t="s">
        <v>254</v>
      </c>
      <c r="AI17" s="90" t="s">
        <v>256</v>
      </c>
      <c r="AJ17" s="94">
        <v>17.5</v>
      </c>
      <c r="AK17" s="230"/>
      <c r="AL17" s="178"/>
      <c r="AM17" s="93"/>
      <c r="AN17" s="89">
        <f t="shared" ref="AN17" si="1">(AJ17*$D$2)/1000</f>
        <v>1.19</v>
      </c>
      <c r="AO17" s="95"/>
      <c r="AP17" s="336" t="s">
        <v>259</v>
      </c>
      <c r="AQ17" s="90" t="s">
        <v>261</v>
      </c>
      <c r="AR17" s="94">
        <v>17.5</v>
      </c>
      <c r="AS17" s="89">
        <f t="shared" ref="AS17:AS19" si="2">(AR17*$D$2)/1000</f>
        <v>1.19</v>
      </c>
      <c r="AT17" s="95"/>
      <c r="AU17" s="336" t="s">
        <v>325</v>
      </c>
      <c r="AV17" s="90" t="s">
        <v>326</v>
      </c>
      <c r="AW17" s="94">
        <v>15</v>
      </c>
      <c r="AX17" s="89">
        <f t="shared" ref="AX17" si="3">(AW17*$D$2)/1000</f>
        <v>1.02</v>
      </c>
      <c r="AY17" s="95"/>
    </row>
    <row r="18" spans="1:51" s="8" customFormat="1" ht="14.1" customHeight="1">
      <c r="A18" s="348"/>
      <c r="B18" s="345"/>
      <c r="C18" s="90"/>
      <c r="D18" s="94"/>
      <c r="E18" s="230"/>
      <c r="F18" s="178"/>
      <c r="G18" s="93"/>
      <c r="H18" s="89"/>
      <c r="I18" s="95"/>
      <c r="J18" s="345"/>
      <c r="K18" s="90" t="s">
        <v>241</v>
      </c>
      <c r="L18" s="94">
        <v>10</v>
      </c>
      <c r="M18" s="230"/>
      <c r="N18" s="178"/>
      <c r="O18" s="93"/>
      <c r="P18" s="80">
        <f t="shared" si="0"/>
        <v>0.68</v>
      </c>
      <c r="Q18" s="95"/>
      <c r="R18" s="339"/>
      <c r="S18" s="90"/>
      <c r="T18" s="94"/>
      <c r="U18" s="230"/>
      <c r="V18" s="178"/>
      <c r="W18" s="93"/>
      <c r="X18" s="89"/>
      <c r="Y18" s="95"/>
      <c r="Z18" s="339"/>
      <c r="AA18" s="90" t="s">
        <v>249</v>
      </c>
      <c r="AB18" s="94">
        <v>20</v>
      </c>
      <c r="AC18" s="230"/>
      <c r="AD18" s="178"/>
      <c r="AE18" s="93"/>
      <c r="AF18" s="89">
        <v>5</v>
      </c>
      <c r="AG18" s="95"/>
      <c r="AH18" s="339"/>
      <c r="AI18" s="60" t="s">
        <v>257</v>
      </c>
      <c r="AJ18" s="94">
        <v>15</v>
      </c>
      <c r="AK18" s="230"/>
      <c r="AL18" s="178"/>
      <c r="AM18" s="93"/>
      <c r="AN18" s="89">
        <f t="shared" ref="AN18" si="4">(AJ18*$D$2)/1000</f>
        <v>1.02</v>
      </c>
      <c r="AO18" s="95"/>
      <c r="AP18" s="339"/>
      <c r="AQ18" s="60" t="s">
        <v>262</v>
      </c>
      <c r="AR18" s="94">
        <v>15</v>
      </c>
      <c r="AS18" s="89">
        <f t="shared" si="2"/>
        <v>1.02</v>
      </c>
      <c r="AT18" s="95"/>
      <c r="AU18" s="339"/>
      <c r="AV18" s="60"/>
      <c r="AW18" s="94"/>
      <c r="AX18" s="89"/>
      <c r="AY18" s="95"/>
    </row>
    <row r="19" spans="1:51" s="8" customFormat="1" ht="14.1" customHeight="1">
      <c r="A19" s="348"/>
      <c r="B19" s="345"/>
      <c r="C19" s="90"/>
      <c r="D19" s="94"/>
      <c r="E19" s="230"/>
      <c r="F19" s="178"/>
      <c r="G19" s="93"/>
      <c r="H19" s="89"/>
      <c r="I19" s="95"/>
      <c r="J19" s="345"/>
      <c r="K19" s="90" t="s">
        <v>171</v>
      </c>
      <c r="L19" s="94">
        <v>15</v>
      </c>
      <c r="M19" s="230"/>
      <c r="N19" s="178"/>
      <c r="O19" s="93"/>
      <c r="P19" s="235">
        <v>1</v>
      </c>
      <c r="Q19" s="95"/>
      <c r="R19" s="339"/>
      <c r="S19" s="90"/>
      <c r="T19" s="94"/>
      <c r="U19" s="230"/>
      <c r="V19" s="178"/>
      <c r="W19" s="93"/>
      <c r="X19" s="89"/>
      <c r="Y19" s="95"/>
      <c r="Z19" s="339"/>
      <c r="AA19" s="90"/>
      <c r="AB19" s="94"/>
      <c r="AC19" s="230"/>
      <c r="AD19" s="178"/>
      <c r="AE19" s="93"/>
      <c r="AF19" s="89"/>
      <c r="AG19" s="95"/>
      <c r="AH19" s="339"/>
      <c r="AI19" s="90" t="s">
        <v>172</v>
      </c>
      <c r="AJ19" s="94">
        <v>27.5</v>
      </c>
      <c r="AK19" s="230"/>
      <c r="AL19" s="178"/>
      <c r="AM19" s="93"/>
      <c r="AN19" s="89">
        <v>3</v>
      </c>
      <c r="AO19" s="95"/>
      <c r="AP19" s="339"/>
      <c r="AQ19" s="90" t="s">
        <v>263</v>
      </c>
      <c r="AR19" s="94">
        <v>15</v>
      </c>
      <c r="AS19" s="89">
        <f t="shared" si="2"/>
        <v>1.02</v>
      </c>
      <c r="AT19" s="95"/>
      <c r="AU19" s="339"/>
      <c r="AV19" s="90"/>
      <c r="AW19" s="94"/>
      <c r="AX19" s="89"/>
      <c r="AY19" s="95"/>
    </row>
    <row r="20" spans="1:51" s="8" customFormat="1" ht="14.1" customHeight="1">
      <c r="A20" s="348"/>
      <c r="B20" s="345"/>
      <c r="C20" s="90"/>
      <c r="D20" s="94"/>
      <c r="E20" s="230"/>
      <c r="F20" s="178"/>
      <c r="G20" s="93"/>
      <c r="H20" s="89"/>
      <c r="I20" s="95"/>
      <c r="J20" s="345"/>
      <c r="K20" s="90" t="s">
        <v>242</v>
      </c>
      <c r="L20" s="94">
        <v>15</v>
      </c>
      <c r="M20" s="230"/>
      <c r="N20" s="178"/>
      <c r="O20" s="93"/>
      <c r="P20" s="235">
        <v>1</v>
      </c>
      <c r="Q20" s="95"/>
      <c r="R20" s="339"/>
      <c r="S20" s="90"/>
      <c r="T20" s="94"/>
      <c r="U20" s="230"/>
      <c r="V20" s="178"/>
      <c r="W20" s="93"/>
      <c r="X20" s="89"/>
      <c r="Y20" s="95"/>
      <c r="Z20" s="339"/>
      <c r="AA20" s="90"/>
      <c r="AB20" s="94"/>
      <c r="AC20" s="230"/>
      <c r="AD20" s="178"/>
      <c r="AE20" s="93"/>
      <c r="AF20" s="89"/>
      <c r="AG20" s="95"/>
      <c r="AH20" s="339"/>
      <c r="AI20" s="90"/>
      <c r="AJ20" s="94"/>
      <c r="AK20" s="230"/>
      <c r="AL20" s="178"/>
      <c r="AM20" s="93"/>
      <c r="AN20" s="89"/>
      <c r="AO20" s="95"/>
      <c r="AP20" s="339"/>
      <c r="AQ20" s="90"/>
      <c r="AR20" s="94"/>
      <c r="AS20" s="89"/>
      <c r="AT20" s="95"/>
      <c r="AU20" s="339"/>
      <c r="AV20" s="90"/>
      <c r="AW20" s="94"/>
      <c r="AX20" s="89"/>
      <c r="AY20" s="95"/>
    </row>
    <row r="21" spans="1:51" s="8" customFormat="1" ht="14.1" customHeight="1">
      <c r="A21" s="348"/>
      <c r="B21" s="345"/>
      <c r="C21" s="90"/>
      <c r="D21" s="94"/>
      <c r="E21" s="230"/>
      <c r="F21" s="178"/>
      <c r="G21" s="93"/>
      <c r="H21" s="89"/>
      <c r="I21" s="95"/>
      <c r="J21" s="345"/>
      <c r="K21" s="90" t="s">
        <v>243</v>
      </c>
      <c r="L21" s="94">
        <v>0.2</v>
      </c>
      <c r="M21" s="160"/>
      <c r="N21" s="160"/>
      <c r="O21" s="93"/>
      <c r="P21" s="235">
        <v>1</v>
      </c>
      <c r="Q21" s="92"/>
      <c r="R21" s="339"/>
      <c r="S21" s="90"/>
      <c r="T21" s="94"/>
      <c r="U21" s="230"/>
      <c r="V21" s="178"/>
      <c r="W21" s="93"/>
      <c r="X21" s="161"/>
      <c r="Y21" s="95"/>
      <c r="Z21" s="339"/>
      <c r="AA21" s="90"/>
      <c r="AB21" s="94"/>
      <c r="AC21" s="230"/>
      <c r="AD21" s="178"/>
      <c r="AE21" s="93"/>
      <c r="AF21" s="89"/>
      <c r="AG21" s="95"/>
      <c r="AH21" s="339"/>
      <c r="AI21" s="90"/>
      <c r="AJ21" s="94"/>
      <c r="AK21" s="230"/>
      <c r="AL21" s="178"/>
      <c r="AM21" s="93"/>
      <c r="AN21" s="161"/>
      <c r="AO21" s="95"/>
      <c r="AP21" s="339"/>
      <c r="AQ21" s="90"/>
      <c r="AR21" s="94"/>
      <c r="AS21" s="161"/>
      <c r="AT21" s="95"/>
      <c r="AU21" s="339"/>
      <c r="AV21" s="90"/>
      <c r="AW21" s="94"/>
      <c r="AX21" s="161"/>
      <c r="AY21" s="95"/>
    </row>
    <row r="22" spans="1:51" s="8" customFormat="1" ht="14.1" customHeight="1">
      <c r="A22" s="348"/>
      <c r="B22" s="345"/>
      <c r="C22" s="90"/>
      <c r="D22" s="94"/>
      <c r="E22" s="230"/>
      <c r="F22" s="178"/>
      <c r="G22" s="93"/>
      <c r="H22" s="89"/>
      <c r="I22" s="95"/>
      <c r="J22" s="345"/>
      <c r="K22" s="90"/>
      <c r="L22" s="94"/>
      <c r="M22" s="160"/>
      <c r="N22" s="160"/>
      <c r="O22" s="93"/>
      <c r="P22" s="235"/>
      <c r="Q22" s="92"/>
      <c r="R22" s="339"/>
      <c r="S22" s="90"/>
      <c r="T22" s="94"/>
      <c r="U22" s="230"/>
      <c r="V22" s="178"/>
      <c r="W22" s="93"/>
      <c r="X22" s="161"/>
      <c r="Y22" s="95"/>
      <c r="Z22" s="339"/>
      <c r="AA22" s="90"/>
      <c r="AB22" s="94"/>
      <c r="AC22" s="230"/>
      <c r="AD22" s="178"/>
      <c r="AE22" s="93"/>
      <c r="AF22" s="235"/>
      <c r="AG22" s="95"/>
      <c r="AH22" s="339"/>
      <c r="AI22" s="90"/>
      <c r="AJ22" s="94"/>
      <c r="AK22" s="230"/>
      <c r="AL22" s="178"/>
      <c r="AM22" s="93"/>
      <c r="AN22" s="161"/>
      <c r="AO22" s="95"/>
      <c r="AP22" s="339"/>
      <c r="AQ22" s="90"/>
      <c r="AR22" s="94"/>
      <c r="AS22" s="161"/>
      <c r="AT22" s="95"/>
      <c r="AU22" s="339"/>
      <c r="AV22" s="90"/>
      <c r="AW22" s="94"/>
      <c r="AX22" s="161"/>
      <c r="AY22" s="95"/>
    </row>
    <row r="23" spans="1:51" s="8" customFormat="1" ht="14.1" customHeight="1">
      <c r="A23" s="348"/>
      <c r="B23" s="346"/>
      <c r="C23" s="90"/>
      <c r="D23" s="94"/>
      <c r="E23" s="160"/>
      <c r="F23" s="160"/>
      <c r="G23" s="93"/>
      <c r="H23" s="89"/>
      <c r="I23" s="95"/>
      <c r="J23" s="346"/>
      <c r="K23" s="90"/>
      <c r="L23" s="94"/>
      <c r="M23" s="160"/>
      <c r="N23" s="160"/>
      <c r="O23" s="93"/>
      <c r="P23" s="89"/>
      <c r="Q23" s="95"/>
      <c r="R23" s="340"/>
      <c r="S23" s="90"/>
      <c r="T23" s="94"/>
      <c r="U23" s="160"/>
      <c r="V23" s="160"/>
      <c r="W23" s="93"/>
      <c r="X23" s="161"/>
      <c r="Y23" s="95"/>
      <c r="Z23" s="340"/>
      <c r="AA23" s="90"/>
      <c r="AB23" s="94"/>
      <c r="AC23" s="230"/>
      <c r="AD23" s="178"/>
      <c r="AE23" s="93"/>
      <c r="AF23" s="89"/>
      <c r="AG23" s="95"/>
      <c r="AH23" s="340"/>
      <c r="AI23" s="90"/>
      <c r="AJ23" s="94"/>
      <c r="AK23" s="160"/>
      <c r="AL23" s="160"/>
      <c r="AM23" s="93"/>
      <c r="AN23" s="161"/>
      <c r="AO23" s="95"/>
      <c r="AP23" s="340"/>
      <c r="AQ23" s="90"/>
      <c r="AR23" s="94"/>
      <c r="AS23" s="161"/>
      <c r="AT23" s="95"/>
      <c r="AU23" s="340"/>
      <c r="AV23" s="90"/>
      <c r="AW23" s="94"/>
      <c r="AX23" s="161"/>
      <c r="AY23" s="95"/>
    </row>
    <row r="24" spans="1:51" s="8" customFormat="1" ht="14.1" customHeight="1">
      <c r="A24" s="348"/>
      <c r="B24" s="231" t="s">
        <v>237</v>
      </c>
      <c r="C24" s="90" t="s">
        <v>236</v>
      </c>
      <c r="D24" s="94">
        <v>190</v>
      </c>
      <c r="E24" s="160"/>
      <c r="F24" s="160"/>
      <c r="G24" s="93"/>
      <c r="H24" s="89">
        <v>13</v>
      </c>
      <c r="I24" s="92"/>
      <c r="J24" s="231"/>
      <c r="K24" s="90"/>
      <c r="L24" s="94"/>
      <c r="M24" s="160"/>
      <c r="N24" s="160"/>
      <c r="O24" s="93"/>
      <c r="P24" s="89"/>
      <c r="Q24" s="92"/>
      <c r="R24" s="336" t="s">
        <v>250</v>
      </c>
      <c r="S24" s="90" t="s">
        <v>251</v>
      </c>
      <c r="T24" s="94">
        <v>5</v>
      </c>
      <c r="U24" s="160"/>
      <c r="V24" s="160"/>
      <c r="W24" s="93"/>
      <c r="X24" s="89">
        <v>1</v>
      </c>
      <c r="Y24" s="92"/>
      <c r="Z24" s="336"/>
      <c r="AA24" s="90"/>
      <c r="AB24" s="94"/>
      <c r="AC24" s="160"/>
      <c r="AD24" s="160"/>
      <c r="AE24" s="93"/>
      <c r="AF24" s="89"/>
      <c r="AG24" s="92"/>
      <c r="AH24" s="336" t="s">
        <v>255</v>
      </c>
      <c r="AI24" s="90" t="s">
        <v>258</v>
      </c>
      <c r="AJ24" s="94">
        <v>50</v>
      </c>
      <c r="AK24" s="160"/>
      <c r="AL24" s="160"/>
      <c r="AM24" s="93"/>
      <c r="AN24" s="89">
        <v>5</v>
      </c>
      <c r="AO24" s="92"/>
      <c r="AP24" s="336" t="s">
        <v>340</v>
      </c>
      <c r="AQ24" s="90" t="s">
        <v>333</v>
      </c>
      <c r="AR24" s="94">
        <v>50</v>
      </c>
      <c r="AS24" s="89">
        <v>3</v>
      </c>
      <c r="AT24" s="92"/>
      <c r="AU24" s="336" t="s">
        <v>341</v>
      </c>
      <c r="AV24" s="90" t="s">
        <v>342</v>
      </c>
      <c r="AW24" s="94">
        <v>50</v>
      </c>
      <c r="AX24" s="89">
        <v>3</v>
      </c>
      <c r="AY24" s="92"/>
    </row>
    <row r="25" spans="1:51" s="8" customFormat="1" ht="14.1" customHeight="1">
      <c r="A25" s="348"/>
      <c r="B25" s="231" t="s">
        <v>238</v>
      </c>
      <c r="C25" s="202"/>
      <c r="D25" s="94"/>
      <c r="E25" s="160"/>
      <c r="F25" s="175"/>
      <c r="G25" s="93"/>
      <c r="H25" s="89"/>
      <c r="I25" s="92"/>
      <c r="J25" s="231"/>
      <c r="K25" s="202"/>
      <c r="L25" s="94"/>
      <c r="M25" s="160"/>
      <c r="N25" s="175"/>
      <c r="O25" s="93"/>
      <c r="P25" s="161"/>
      <c r="Q25" s="92"/>
      <c r="R25" s="345"/>
      <c r="S25" s="202" t="s">
        <v>252</v>
      </c>
      <c r="T25" s="94">
        <v>1</v>
      </c>
      <c r="U25" s="160"/>
      <c r="V25" s="175"/>
      <c r="W25" s="93"/>
      <c r="X25" s="161">
        <v>1</v>
      </c>
      <c r="Y25" s="92"/>
      <c r="Z25" s="345"/>
      <c r="AA25" s="202"/>
      <c r="AB25" s="94"/>
      <c r="AC25" s="160"/>
      <c r="AD25" s="175"/>
      <c r="AE25" s="93"/>
      <c r="AF25" s="161"/>
      <c r="AG25" s="92"/>
      <c r="AH25" s="339"/>
      <c r="AI25" s="202"/>
      <c r="AJ25" s="94"/>
      <c r="AK25" s="160"/>
      <c r="AL25" s="175"/>
      <c r="AM25" s="93"/>
      <c r="AN25" s="161"/>
      <c r="AO25" s="92"/>
      <c r="AP25" s="339"/>
      <c r="AQ25" s="202"/>
      <c r="AR25" s="94"/>
      <c r="AS25" s="161"/>
      <c r="AT25" s="92"/>
      <c r="AU25" s="339"/>
      <c r="AV25" s="202"/>
      <c r="AW25" s="94"/>
      <c r="AX25" s="161"/>
      <c r="AY25" s="92"/>
    </row>
    <row r="26" spans="1:51" s="8" customFormat="1" ht="14.1" customHeight="1">
      <c r="A26" s="348"/>
      <c r="B26" s="231"/>
      <c r="C26" s="90"/>
      <c r="D26" s="94"/>
      <c r="E26" s="176"/>
      <c r="F26" s="176"/>
      <c r="G26" s="205"/>
      <c r="H26" s="89"/>
      <c r="I26" s="100"/>
      <c r="J26" s="231"/>
      <c r="K26" s="90"/>
      <c r="L26" s="94"/>
      <c r="M26" s="176"/>
      <c r="N26" s="176"/>
      <c r="O26" s="205"/>
      <c r="P26" s="161"/>
      <c r="Q26" s="100"/>
      <c r="R26" s="345"/>
      <c r="S26" s="90"/>
      <c r="T26" s="94"/>
      <c r="U26" s="176"/>
      <c r="V26" s="176"/>
      <c r="W26" s="205"/>
      <c r="X26" s="161"/>
      <c r="Y26" s="100"/>
      <c r="Z26" s="345"/>
      <c r="AA26" s="90"/>
      <c r="AB26" s="94"/>
      <c r="AC26" s="176"/>
      <c r="AD26" s="176"/>
      <c r="AE26" s="205"/>
      <c r="AF26" s="161"/>
      <c r="AG26" s="100"/>
      <c r="AH26" s="339"/>
      <c r="AI26" s="90"/>
      <c r="AJ26" s="94"/>
      <c r="AK26" s="176"/>
      <c r="AL26" s="176"/>
      <c r="AM26" s="205"/>
      <c r="AN26" s="161"/>
      <c r="AO26" s="100"/>
      <c r="AP26" s="339"/>
      <c r="AQ26" s="90"/>
      <c r="AR26" s="94"/>
      <c r="AS26" s="161"/>
      <c r="AT26" s="100"/>
      <c r="AU26" s="339"/>
      <c r="AV26" s="90"/>
      <c r="AW26" s="94"/>
      <c r="AX26" s="161"/>
      <c r="AY26" s="100"/>
    </row>
    <row r="27" spans="1:51" s="8" customFormat="1" ht="14.1" customHeight="1">
      <c r="A27" s="348"/>
      <c r="B27" s="231"/>
      <c r="C27" s="90"/>
      <c r="D27" s="94"/>
      <c r="E27" s="97"/>
      <c r="F27" s="160"/>
      <c r="G27" s="93"/>
      <c r="H27" s="89"/>
      <c r="I27" s="95"/>
      <c r="J27" s="231"/>
      <c r="K27" s="90"/>
      <c r="L27" s="94"/>
      <c r="M27" s="97"/>
      <c r="N27" s="160"/>
      <c r="O27" s="93"/>
      <c r="P27" s="89"/>
      <c r="Q27" s="95"/>
      <c r="R27" s="345"/>
      <c r="S27" s="90"/>
      <c r="T27" s="94"/>
      <c r="U27" s="97"/>
      <c r="V27" s="160"/>
      <c r="W27" s="93"/>
      <c r="X27" s="89"/>
      <c r="Y27" s="95"/>
      <c r="Z27" s="345"/>
      <c r="AA27" s="90"/>
      <c r="AB27" s="94"/>
      <c r="AC27" s="97"/>
      <c r="AD27" s="160"/>
      <c r="AE27" s="93"/>
      <c r="AF27" s="89"/>
      <c r="AG27" s="95"/>
      <c r="AH27" s="339"/>
      <c r="AI27" s="90"/>
      <c r="AJ27" s="94"/>
      <c r="AK27" s="97"/>
      <c r="AL27" s="160"/>
      <c r="AM27" s="93"/>
      <c r="AN27" s="89"/>
      <c r="AO27" s="95"/>
      <c r="AP27" s="339"/>
      <c r="AQ27" s="90"/>
      <c r="AR27" s="94"/>
      <c r="AS27" s="89"/>
      <c r="AT27" s="95"/>
      <c r="AU27" s="339"/>
      <c r="AV27" s="90"/>
      <c r="AW27" s="94"/>
      <c r="AX27" s="89"/>
      <c r="AY27" s="95"/>
    </row>
    <row r="28" spans="1:51" s="8" customFormat="1" ht="14.1" customHeight="1">
      <c r="A28" s="348"/>
      <c r="B28" s="231"/>
      <c r="C28" s="90"/>
      <c r="D28" s="94"/>
      <c r="E28" s="53"/>
      <c r="F28" s="160"/>
      <c r="G28" s="93"/>
      <c r="H28" s="161"/>
      <c r="I28" s="92"/>
      <c r="J28" s="231"/>
      <c r="K28" s="90"/>
      <c r="L28" s="94"/>
      <c r="M28" s="53"/>
      <c r="N28" s="160"/>
      <c r="O28" s="93"/>
      <c r="P28" s="161"/>
      <c r="Q28" s="92"/>
      <c r="R28" s="345"/>
      <c r="S28" s="90"/>
      <c r="T28" s="94"/>
      <c r="U28" s="53"/>
      <c r="V28" s="160"/>
      <c r="W28" s="93"/>
      <c r="X28" s="161"/>
      <c r="Y28" s="92"/>
      <c r="Z28" s="345"/>
      <c r="AA28" s="90"/>
      <c r="AB28" s="94"/>
      <c r="AC28" s="53"/>
      <c r="AD28" s="160"/>
      <c r="AE28" s="93"/>
      <c r="AF28" s="161"/>
      <c r="AG28" s="92"/>
      <c r="AH28" s="339"/>
      <c r="AI28" s="90"/>
      <c r="AJ28" s="94"/>
      <c r="AK28" s="53"/>
      <c r="AL28" s="160"/>
      <c r="AM28" s="93"/>
      <c r="AN28" s="161"/>
      <c r="AO28" s="92"/>
      <c r="AP28" s="339"/>
      <c r="AQ28" s="90"/>
      <c r="AR28" s="94"/>
      <c r="AS28" s="161"/>
      <c r="AT28" s="92"/>
      <c r="AU28" s="339"/>
      <c r="AV28" s="90"/>
      <c r="AW28" s="94"/>
      <c r="AX28" s="161"/>
      <c r="AY28" s="92"/>
    </row>
    <row r="29" spans="1:51" s="8" customFormat="1" ht="14.1" customHeight="1">
      <c r="A29" s="349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346"/>
      <c r="S29" s="65"/>
      <c r="T29" s="65"/>
      <c r="U29" s="53"/>
      <c r="V29" s="175"/>
      <c r="W29" s="178"/>
      <c r="X29" s="161"/>
      <c r="Y29" s="92"/>
      <c r="Z29" s="346"/>
      <c r="AA29" s="65"/>
      <c r="AB29" s="65"/>
      <c r="AC29" s="53"/>
      <c r="AD29" s="175"/>
      <c r="AE29" s="178"/>
      <c r="AF29" s="161"/>
      <c r="AG29" s="92"/>
      <c r="AH29" s="340"/>
      <c r="AI29" s="65"/>
      <c r="AJ29" s="65"/>
      <c r="AK29" s="53"/>
      <c r="AL29" s="175"/>
      <c r="AM29" s="178"/>
      <c r="AN29" s="161"/>
      <c r="AO29" s="92"/>
      <c r="AP29" s="340"/>
      <c r="AQ29" s="65"/>
      <c r="AR29" s="65"/>
      <c r="AS29" s="161"/>
      <c r="AT29" s="92"/>
      <c r="AU29" s="340"/>
      <c r="AV29" s="65"/>
      <c r="AW29" s="65"/>
      <c r="AX29" s="161"/>
      <c r="AY29" s="92"/>
    </row>
    <row r="30" spans="1:51" ht="14.1" customHeight="1">
      <c r="B30" s="8"/>
      <c r="C30" s="40"/>
      <c r="J30" s="8"/>
      <c r="K30" s="40" t="s">
        <v>144</v>
      </c>
      <c r="L30" s="8"/>
      <c r="R30" s="8"/>
      <c r="S30" s="8" t="s">
        <v>142</v>
      </c>
      <c r="Z30" s="8"/>
      <c r="AA30" s="40"/>
      <c r="AH30" s="8"/>
      <c r="AI30" s="40"/>
    </row>
    <row r="31" spans="1:5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51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ht="16.5"/>
    <row r="65506" ht="16.5"/>
    <row r="65507" ht="16.5"/>
    <row r="65508" ht="16.5"/>
    <row r="65509" ht="16.5"/>
    <row r="65510" ht="16.5"/>
    <row r="65511" ht="16.5"/>
    <row r="65512" ht="16.5"/>
    <row r="65513" ht="16.5"/>
  </sheetData>
  <mergeCells count="32">
    <mergeCell ref="A17:A29"/>
    <mergeCell ref="D1:J1"/>
    <mergeCell ref="K2:AO2"/>
    <mergeCell ref="K3:L3"/>
    <mergeCell ref="S3:T3"/>
    <mergeCell ref="A3:A4"/>
    <mergeCell ref="C3:D3"/>
    <mergeCell ref="AA3:AB3"/>
    <mergeCell ref="AI3:AJ3"/>
    <mergeCell ref="D2:E2"/>
    <mergeCell ref="A5:A16"/>
    <mergeCell ref="J17:J23"/>
    <mergeCell ref="J5:J10"/>
    <mergeCell ref="R17:R23"/>
    <mergeCell ref="Z17:Z23"/>
    <mergeCell ref="AH17:AH23"/>
    <mergeCell ref="B17:B23"/>
    <mergeCell ref="AH24:AH29"/>
    <mergeCell ref="R24:R29"/>
    <mergeCell ref="R5:R10"/>
    <mergeCell ref="Z5:Z10"/>
    <mergeCell ref="AH5:AH10"/>
    <mergeCell ref="B5:B10"/>
    <mergeCell ref="Z24:Z29"/>
    <mergeCell ref="AQ3:AR3"/>
    <mergeCell ref="AP5:AP10"/>
    <mergeCell ref="AP17:AP23"/>
    <mergeCell ref="AP24:AP29"/>
    <mergeCell ref="AV3:AW3"/>
    <mergeCell ref="AU5:AU10"/>
    <mergeCell ref="AU17:AU23"/>
    <mergeCell ref="AU24:AU29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topLeftCell="A10" zoomScale="80" zoomScaleNormal="80" workbookViewId="0">
      <selection activeCell="AI24" sqref="AI24"/>
    </sheetView>
  </sheetViews>
  <sheetFormatPr defaultRowHeight="14.1" customHeight="1"/>
  <cols>
    <col min="1" max="1" width="2.875" customWidth="1"/>
    <col min="2" max="2" width="3.5" customWidth="1"/>
    <col min="3" max="3" width="10.5" style="3" customWidth="1"/>
    <col min="4" max="4" width="4.5" customWidth="1"/>
    <col min="5" max="5" width="5.5" hidden="1" customWidth="1"/>
    <col min="6" max="6" width="5.875" style="5" hidden="1" customWidth="1"/>
    <col min="7" max="7" width="6.5" style="5" hidden="1" customWidth="1"/>
    <col min="8" max="8" width="3.5" style="31" customWidth="1"/>
    <col min="9" max="9" width="4.5" customWidth="1"/>
    <col min="10" max="10" width="3.5" customWidth="1"/>
    <col min="11" max="11" width="10.5" style="3" customWidth="1"/>
    <col min="12" max="12" width="4.5" customWidth="1"/>
    <col min="13" max="13" width="6.5" hidden="1" customWidth="1"/>
    <col min="14" max="14" width="5.875" hidden="1" customWidth="1"/>
    <col min="15" max="15" width="6" hidden="1" customWidth="1"/>
    <col min="16" max="16" width="3.5" style="31" customWidth="1"/>
    <col min="17" max="17" width="4.5" customWidth="1"/>
    <col min="18" max="18" width="3.5" customWidth="1"/>
    <col min="19" max="19" width="10.5" customWidth="1"/>
    <col min="20" max="20" width="4.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5" customWidth="1"/>
    <col min="26" max="26" width="3.5" customWidth="1"/>
    <col min="27" max="27" width="10.5" style="3" customWidth="1"/>
    <col min="28" max="28" width="4.5" customWidth="1"/>
    <col min="29" max="31" width="6.5" hidden="1" customWidth="1"/>
    <col min="32" max="32" width="3.5" style="31" customWidth="1"/>
    <col min="33" max="33" width="4.5" customWidth="1"/>
    <col min="34" max="34" width="3.5" customWidth="1"/>
    <col min="35" max="35" width="10.5" style="3" customWidth="1"/>
    <col min="36" max="36" width="4.5" customWidth="1"/>
    <col min="37" max="39" width="6.5" hidden="1" customWidth="1"/>
    <col min="40" max="40" width="3.5" style="31" customWidth="1"/>
    <col min="41" max="41" width="4.5" customWidth="1"/>
  </cols>
  <sheetData>
    <row r="1" spans="1:41" ht="19.5" customHeight="1">
      <c r="A1" s="7"/>
      <c r="B1" s="7"/>
      <c r="C1" s="7"/>
      <c r="D1" s="350" t="s">
        <v>12</v>
      </c>
      <c r="E1" s="350"/>
      <c r="F1" s="350"/>
      <c r="G1" s="350"/>
      <c r="H1" s="350"/>
      <c r="I1" s="350"/>
      <c r="J1" s="350"/>
      <c r="K1" t="s">
        <v>147</v>
      </c>
      <c r="L1" t="s">
        <v>135</v>
      </c>
      <c r="Q1">
        <v>114</v>
      </c>
      <c r="R1" t="s">
        <v>136</v>
      </c>
      <c r="S1" t="s">
        <v>264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54">
        <v>68</v>
      </c>
      <c r="E2" s="354"/>
      <c r="F2" s="28"/>
      <c r="G2" s="28"/>
      <c r="H2" s="28"/>
      <c r="I2" s="28"/>
      <c r="J2" s="29"/>
      <c r="K2" s="351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2"/>
      <c r="AB2" s="352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</row>
    <row r="3" spans="1:41" s="8" customFormat="1" ht="14.1" customHeight="1">
      <c r="A3" s="353" t="s">
        <v>2</v>
      </c>
      <c r="B3" s="9"/>
      <c r="C3" s="335" t="s">
        <v>288</v>
      </c>
      <c r="D3" s="335"/>
      <c r="E3" s="16"/>
      <c r="F3" s="16"/>
      <c r="G3" s="16"/>
      <c r="H3" s="27"/>
      <c r="I3" s="9" t="s">
        <v>3</v>
      </c>
      <c r="J3" s="9"/>
      <c r="K3" s="335" t="s">
        <v>289</v>
      </c>
      <c r="L3" s="335"/>
      <c r="M3" s="16"/>
      <c r="N3" s="16"/>
      <c r="O3" s="16"/>
      <c r="P3" s="27"/>
      <c r="Q3" s="9" t="s">
        <v>4</v>
      </c>
      <c r="R3" s="126"/>
      <c r="S3" s="335" t="s">
        <v>290</v>
      </c>
      <c r="T3" s="335"/>
      <c r="U3" s="16"/>
      <c r="V3" s="16"/>
      <c r="W3" s="16"/>
      <c r="X3" s="27"/>
      <c r="Y3" s="9" t="s">
        <v>5</v>
      </c>
      <c r="Z3" s="126"/>
      <c r="AA3" s="335" t="s">
        <v>291</v>
      </c>
      <c r="AB3" s="335"/>
      <c r="AC3" s="16"/>
      <c r="AD3" s="16"/>
      <c r="AE3" s="16"/>
      <c r="AF3" s="27"/>
      <c r="AG3" s="9" t="s">
        <v>6</v>
      </c>
      <c r="AH3" s="126"/>
      <c r="AI3" s="335" t="s">
        <v>292</v>
      </c>
      <c r="AJ3" s="335"/>
      <c r="AK3" s="16"/>
      <c r="AL3" s="16"/>
      <c r="AM3" s="16"/>
      <c r="AN3" s="27"/>
      <c r="AO3" s="9" t="s">
        <v>21</v>
      </c>
    </row>
    <row r="4" spans="1:41" s="8" customFormat="1" ht="14.1" customHeight="1">
      <c r="A4" s="353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138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1" customHeight="1">
      <c r="A5" s="355" t="s">
        <v>134</v>
      </c>
      <c r="B5" s="341" t="s">
        <v>145</v>
      </c>
      <c r="C5" s="201" t="s">
        <v>153</v>
      </c>
      <c r="D5" s="53">
        <v>70</v>
      </c>
      <c r="E5" s="228"/>
      <c r="F5" s="175"/>
      <c r="G5" s="229"/>
      <c r="H5" s="89">
        <f>(D5*$D$2)/1000</f>
        <v>4.76</v>
      </c>
      <c r="I5" s="95"/>
      <c r="J5" s="336" t="s">
        <v>132</v>
      </c>
      <c r="K5" s="201" t="s">
        <v>132</v>
      </c>
      <c r="L5" s="53">
        <v>240</v>
      </c>
      <c r="M5" s="228"/>
      <c r="N5" s="175"/>
      <c r="O5" s="229"/>
      <c r="P5" s="89">
        <f>(L5*$D$2)/1000</f>
        <v>16.32</v>
      </c>
      <c r="Q5" s="224"/>
      <c r="R5" s="341" t="s">
        <v>145</v>
      </c>
      <c r="S5" s="201" t="s">
        <v>140</v>
      </c>
      <c r="T5" s="53">
        <v>70</v>
      </c>
      <c r="U5" s="228"/>
      <c r="V5" s="175"/>
      <c r="W5" s="229"/>
      <c r="X5" s="89">
        <f>(T5*$D$2)/1000</f>
        <v>4.76</v>
      </c>
      <c r="Y5" s="95"/>
      <c r="Z5" s="336" t="s">
        <v>132</v>
      </c>
      <c r="AA5" s="201" t="s">
        <v>174</v>
      </c>
      <c r="AB5" s="53">
        <v>240</v>
      </c>
      <c r="AC5" s="228"/>
      <c r="AD5" s="175"/>
      <c r="AE5" s="229"/>
      <c r="AF5" s="89">
        <v>16</v>
      </c>
      <c r="AG5" s="224"/>
      <c r="AH5" s="341" t="s">
        <v>145</v>
      </c>
      <c r="AI5" s="201" t="s">
        <v>157</v>
      </c>
      <c r="AJ5" s="53">
        <v>70</v>
      </c>
      <c r="AK5" s="228"/>
      <c r="AL5" s="175"/>
      <c r="AM5" s="229"/>
      <c r="AN5" s="89">
        <f>(AJ5*$D$2)/1000</f>
        <v>4.76</v>
      </c>
      <c r="AO5" s="95"/>
    </row>
    <row r="6" spans="1:41" s="8" customFormat="1" ht="14.1" customHeight="1">
      <c r="A6" s="355"/>
      <c r="B6" s="342"/>
      <c r="C6" s="201" t="s">
        <v>140</v>
      </c>
      <c r="D6" s="53">
        <v>55</v>
      </c>
      <c r="E6" s="228"/>
      <c r="F6" s="175"/>
      <c r="G6" s="229"/>
      <c r="H6" s="89">
        <f>(D6*$D$2)/1000</f>
        <v>3.74</v>
      </c>
      <c r="I6" s="95"/>
      <c r="J6" s="337"/>
      <c r="K6" s="201"/>
      <c r="L6" s="53"/>
      <c r="M6" s="228"/>
      <c r="N6" s="175"/>
      <c r="O6" s="229"/>
      <c r="P6" s="89"/>
      <c r="Q6" s="224"/>
      <c r="R6" s="342"/>
      <c r="S6" s="201" t="s">
        <v>169</v>
      </c>
      <c r="T6" s="53">
        <v>50</v>
      </c>
      <c r="U6" s="228"/>
      <c r="V6" s="175"/>
      <c r="W6" s="229"/>
      <c r="X6" s="89">
        <v>3</v>
      </c>
      <c r="Y6" s="95"/>
      <c r="Z6" s="337"/>
      <c r="AA6" s="201"/>
      <c r="AB6" s="53"/>
      <c r="AC6" s="228"/>
      <c r="AD6" s="175"/>
      <c r="AE6" s="229"/>
      <c r="AF6" s="89"/>
      <c r="AG6" s="224"/>
      <c r="AH6" s="342"/>
      <c r="AI6" s="201" t="s">
        <v>140</v>
      </c>
      <c r="AJ6" s="53">
        <v>55</v>
      </c>
      <c r="AK6" s="228"/>
      <c r="AL6" s="175"/>
      <c r="AM6" s="229"/>
      <c r="AN6" s="89">
        <f>(AJ6*$D$2)/1000</f>
        <v>3.74</v>
      </c>
      <c r="AO6" s="95"/>
    </row>
    <row r="7" spans="1:41" s="8" customFormat="1" ht="14.1" customHeight="1">
      <c r="A7" s="355"/>
      <c r="B7" s="342"/>
      <c r="D7" s="53"/>
      <c r="E7" s="228"/>
      <c r="F7" s="175"/>
      <c r="G7" s="229"/>
      <c r="H7" s="89"/>
      <c r="I7" s="201"/>
      <c r="J7" s="337"/>
      <c r="K7" s="201"/>
      <c r="L7" s="53"/>
      <c r="M7" s="228"/>
      <c r="N7" s="175"/>
      <c r="O7" s="229"/>
      <c r="P7" s="89"/>
      <c r="Q7" s="224"/>
      <c r="R7" s="342"/>
      <c r="T7" s="53"/>
      <c r="U7" s="228"/>
      <c r="V7" s="175"/>
      <c r="W7" s="229"/>
      <c r="X7" s="89"/>
      <c r="Y7" s="201"/>
      <c r="Z7" s="337"/>
      <c r="AA7" s="201"/>
      <c r="AB7" s="53"/>
      <c r="AC7" s="228"/>
      <c r="AD7" s="175"/>
      <c r="AE7" s="229"/>
      <c r="AF7" s="89"/>
      <c r="AG7" s="224"/>
      <c r="AH7" s="342"/>
      <c r="AJ7" s="53"/>
      <c r="AK7" s="228"/>
      <c r="AL7" s="175"/>
      <c r="AM7" s="229"/>
      <c r="AN7" s="89"/>
      <c r="AO7" s="201"/>
    </row>
    <row r="8" spans="1:41" s="8" customFormat="1" ht="14.1" customHeight="1">
      <c r="A8" s="355"/>
      <c r="B8" s="342"/>
      <c r="C8" s="201"/>
      <c r="D8" s="53"/>
      <c r="E8" s="228"/>
      <c r="F8" s="175"/>
      <c r="G8" s="229"/>
      <c r="H8" s="89"/>
      <c r="I8" s="95"/>
      <c r="J8" s="337"/>
      <c r="K8" s="201"/>
      <c r="L8" s="53"/>
      <c r="M8" s="228"/>
      <c r="N8" s="175"/>
      <c r="O8" s="229"/>
      <c r="P8" s="89"/>
      <c r="Q8" s="224"/>
      <c r="R8" s="342"/>
      <c r="S8" s="201"/>
      <c r="T8" s="53"/>
      <c r="U8" s="228"/>
      <c r="V8" s="175"/>
      <c r="W8" s="229"/>
      <c r="X8" s="89"/>
      <c r="Y8" s="95"/>
      <c r="Z8" s="337"/>
      <c r="AA8" s="201"/>
      <c r="AB8" s="53"/>
      <c r="AC8" s="228"/>
      <c r="AD8" s="175"/>
      <c r="AE8" s="229"/>
      <c r="AF8" s="89"/>
      <c r="AG8" s="224"/>
      <c r="AH8" s="342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55"/>
      <c r="B9" s="342"/>
      <c r="C9" s="201"/>
      <c r="D9" s="53"/>
      <c r="E9" s="228"/>
      <c r="F9" s="175"/>
      <c r="G9" s="229"/>
      <c r="H9" s="89"/>
      <c r="I9" s="95"/>
      <c r="J9" s="337"/>
      <c r="K9" s="201"/>
      <c r="L9" s="53"/>
      <c r="M9" s="228"/>
      <c r="N9" s="175"/>
      <c r="O9" s="229"/>
      <c r="P9" s="89"/>
      <c r="Q9" s="224"/>
      <c r="R9" s="342"/>
      <c r="S9" s="201"/>
      <c r="T9" s="53"/>
      <c r="U9" s="228"/>
      <c r="V9" s="175"/>
      <c r="W9" s="229"/>
      <c r="X9" s="89"/>
      <c r="Y9" s="95"/>
      <c r="Z9" s="337"/>
      <c r="AA9" s="201"/>
      <c r="AB9" s="53"/>
      <c r="AC9" s="228"/>
      <c r="AD9" s="175"/>
      <c r="AE9" s="229"/>
      <c r="AF9" s="89"/>
      <c r="AG9" s="224"/>
      <c r="AH9" s="342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55"/>
      <c r="B10" s="343"/>
      <c r="C10" s="201"/>
      <c r="D10" s="53"/>
      <c r="E10" s="228"/>
      <c r="F10" s="175"/>
      <c r="G10" s="229"/>
      <c r="H10" s="89"/>
      <c r="I10" s="95"/>
      <c r="J10" s="338"/>
      <c r="K10" s="201"/>
      <c r="L10" s="53"/>
      <c r="M10" s="228"/>
      <c r="N10" s="175"/>
      <c r="O10" s="229"/>
      <c r="P10" s="89"/>
      <c r="Q10" s="224"/>
      <c r="R10" s="343"/>
      <c r="S10" s="201"/>
      <c r="T10" s="53"/>
      <c r="U10" s="228"/>
      <c r="V10" s="175"/>
      <c r="W10" s="229"/>
      <c r="X10" s="89"/>
      <c r="Y10" s="95"/>
      <c r="Z10" s="338"/>
      <c r="AA10" s="201"/>
      <c r="AB10" s="53"/>
      <c r="AC10" s="228"/>
      <c r="AD10" s="175"/>
      <c r="AE10" s="229"/>
      <c r="AF10" s="89"/>
      <c r="AG10" s="224"/>
      <c r="AH10" s="343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55"/>
      <c r="B11" s="231"/>
      <c r="C11" s="90"/>
      <c r="D11" s="91"/>
      <c r="E11" s="176"/>
      <c r="F11" s="108"/>
      <c r="G11" s="178"/>
      <c r="H11" s="89"/>
      <c r="I11" s="92"/>
      <c r="J11" s="231"/>
      <c r="K11" s="90"/>
      <c r="L11" s="91"/>
      <c r="M11" s="176"/>
      <c r="N11" s="108"/>
      <c r="O11" s="178"/>
      <c r="P11" s="89"/>
      <c r="Q11" s="92"/>
      <c r="R11" s="341" t="s">
        <v>173</v>
      </c>
      <c r="S11" s="90"/>
      <c r="T11" s="91"/>
      <c r="U11" s="176"/>
      <c r="V11" s="108"/>
      <c r="W11" s="178"/>
      <c r="X11" s="89"/>
      <c r="Y11" s="92"/>
      <c r="Z11" s="231"/>
      <c r="AA11" s="90"/>
      <c r="AB11" s="91"/>
      <c r="AC11" s="176"/>
      <c r="AD11" s="108"/>
      <c r="AE11" s="178"/>
      <c r="AF11" s="89"/>
      <c r="AG11" s="92"/>
      <c r="AH11" s="231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55"/>
      <c r="B12" s="231"/>
      <c r="C12" s="90"/>
      <c r="D12" s="91"/>
      <c r="E12" s="160"/>
      <c r="F12" s="175"/>
      <c r="G12" s="93"/>
      <c r="H12" s="89"/>
      <c r="I12" s="92"/>
      <c r="J12" s="231"/>
      <c r="K12" s="90"/>
      <c r="L12" s="91"/>
      <c r="M12" s="160"/>
      <c r="N12" s="175"/>
      <c r="O12" s="93"/>
      <c r="P12" s="89"/>
      <c r="Q12" s="92"/>
      <c r="R12" s="342"/>
      <c r="S12" s="90"/>
      <c r="T12" s="91"/>
      <c r="U12" s="160"/>
      <c r="V12" s="175"/>
      <c r="W12" s="93"/>
      <c r="X12" s="89"/>
      <c r="Y12" s="92"/>
      <c r="Z12" s="231"/>
      <c r="AA12" s="90"/>
      <c r="AB12" s="91"/>
      <c r="AC12" s="160"/>
      <c r="AD12" s="175"/>
      <c r="AE12" s="93"/>
      <c r="AF12" s="89"/>
      <c r="AG12" s="92"/>
      <c r="AH12" s="231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55"/>
      <c r="B13" s="231"/>
      <c r="C13" s="90"/>
      <c r="D13" s="225"/>
      <c r="E13" s="97"/>
      <c r="F13" s="97"/>
      <c r="G13" s="226"/>
      <c r="H13" s="89"/>
      <c r="I13" s="92"/>
      <c r="J13" s="231"/>
      <c r="K13" s="90"/>
      <c r="L13" s="225"/>
      <c r="M13" s="97"/>
      <c r="N13" s="97"/>
      <c r="O13" s="226"/>
      <c r="P13" s="161"/>
      <c r="Q13" s="92"/>
      <c r="R13" s="342"/>
      <c r="S13" s="90"/>
      <c r="T13" s="225"/>
      <c r="U13" s="97"/>
      <c r="V13" s="97"/>
      <c r="W13" s="226"/>
      <c r="X13" s="89"/>
      <c r="Y13" s="92"/>
      <c r="Z13" s="231"/>
      <c r="AA13" s="90"/>
      <c r="AB13" s="225"/>
      <c r="AC13" s="97"/>
      <c r="AD13" s="97"/>
      <c r="AE13" s="226"/>
      <c r="AF13" s="89"/>
      <c r="AG13" s="92"/>
      <c r="AH13" s="231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55"/>
      <c r="B14" s="231"/>
      <c r="C14" s="191"/>
      <c r="D14" s="200"/>
      <c r="E14" s="115"/>
      <c r="F14" s="160"/>
      <c r="G14" s="93"/>
      <c r="H14" s="89"/>
      <c r="I14" s="92"/>
      <c r="J14" s="231"/>
      <c r="K14" s="191"/>
      <c r="L14" s="200"/>
      <c r="M14" s="115"/>
      <c r="N14" s="160"/>
      <c r="O14" s="93"/>
      <c r="P14" s="161"/>
      <c r="Q14" s="92"/>
      <c r="R14" s="342"/>
      <c r="S14" s="191"/>
      <c r="T14" s="200"/>
      <c r="U14" s="115"/>
      <c r="V14" s="160"/>
      <c r="W14" s="93"/>
      <c r="X14" s="89"/>
      <c r="Y14" s="92"/>
      <c r="Z14" s="231"/>
      <c r="AA14" s="191"/>
      <c r="AB14" s="200"/>
      <c r="AC14" s="115"/>
      <c r="AD14" s="160"/>
      <c r="AE14" s="93"/>
      <c r="AF14" s="89"/>
      <c r="AG14" s="92"/>
      <c r="AH14" s="231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55"/>
      <c r="B15" s="231"/>
      <c r="C15" s="90"/>
      <c r="D15" s="94"/>
      <c r="E15" s="53"/>
      <c r="F15" s="114"/>
      <c r="G15" s="91"/>
      <c r="H15" s="89"/>
      <c r="I15" s="92"/>
      <c r="J15" s="231"/>
      <c r="K15" s="90"/>
      <c r="L15" s="94"/>
      <c r="M15" s="53"/>
      <c r="N15" s="114"/>
      <c r="O15" s="91"/>
      <c r="P15" s="105"/>
      <c r="Q15" s="92"/>
      <c r="R15" s="342"/>
      <c r="S15" s="90"/>
      <c r="T15" s="94"/>
      <c r="U15" s="53"/>
      <c r="V15" s="114"/>
      <c r="W15" s="91"/>
      <c r="X15" s="89"/>
      <c r="Y15" s="92"/>
      <c r="Z15" s="231"/>
      <c r="AA15" s="90"/>
      <c r="AB15" s="94"/>
      <c r="AC15" s="53"/>
      <c r="AD15" s="114"/>
      <c r="AE15" s="91"/>
      <c r="AF15" s="89"/>
      <c r="AG15" s="92"/>
      <c r="AH15" s="231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55"/>
      <c r="B16" s="232"/>
      <c r="C16" s="12"/>
      <c r="D16" s="59"/>
      <c r="E16" s="59"/>
      <c r="F16" s="59"/>
      <c r="G16" s="59"/>
      <c r="H16" s="89"/>
      <c r="I16" s="63"/>
      <c r="J16" s="232"/>
      <c r="K16" s="12"/>
      <c r="L16" s="59"/>
      <c r="M16" s="59"/>
      <c r="N16" s="59"/>
      <c r="O16" s="59"/>
      <c r="P16" s="27"/>
      <c r="Q16" s="63"/>
      <c r="R16" s="343"/>
      <c r="S16" s="12"/>
      <c r="T16" s="59"/>
      <c r="U16" s="59"/>
      <c r="V16" s="59"/>
      <c r="W16" s="59"/>
      <c r="X16" s="89"/>
      <c r="Y16" s="63"/>
      <c r="Z16" s="232"/>
      <c r="AA16" s="12"/>
      <c r="AB16" s="59"/>
      <c r="AC16" s="59"/>
      <c r="AD16" s="59"/>
      <c r="AE16" s="59"/>
      <c r="AF16" s="89"/>
      <c r="AG16" s="63"/>
      <c r="AH16" s="232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47" t="s">
        <v>133</v>
      </c>
      <c r="B17" s="357" t="s">
        <v>327</v>
      </c>
      <c r="C17" s="90" t="s">
        <v>58</v>
      </c>
      <c r="D17" s="94">
        <v>30</v>
      </c>
      <c r="E17" s="160"/>
      <c r="F17" s="160"/>
      <c r="G17" s="93"/>
      <c r="H17" s="89">
        <v>2</v>
      </c>
      <c r="I17" s="95"/>
      <c r="J17" s="336" t="s">
        <v>175</v>
      </c>
      <c r="K17" s="90" t="s">
        <v>166</v>
      </c>
      <c r="L17" s="94">
        <v>40</v>
      </c>
      <c r="M17" s="233"/>
      <c r="N17" s="179"/>
      <c r="O17" s="234"/>
      <c r="P17" s="80">
        <v>4</v>
      </c>
      <c r="Q17" s="95"/>
      <c r="R17" s="336" t="s">
        <v>164</v>
      </c>
      <c r="S17" s="90" t="s">
        <v>329</v>
      </c>
      <c r="T17" s="94">
        <v>10</v>
      </c>
      <c r="U17" s="180"/>
      <c r="V17" s="178"/>
      <c r="W17" s="93"/>
      <c r="X17" s="89">
        <f t="shared" ref="X17" si="0">(T17*$D$2)/1000</f>
        <v>0.68</v>
      </c>
      <c r="Y17" s="95"/>
      <c r="Z17" s="336" t="s">
        <v>163</v>
      </c>
      <c r="AA17" s="90" t="s">
        <v>182</v>
      </c>
      <c r="AB17" s="94">
        <v>10</v>
      </c>
      <c r="AC17" s="230"/>
      <c r="AD17" s="178"/>
      <c r="AE17" s="93"/>
      <c r="AF17" s="89">
        <v>3</v>
      </c>
      <c r="AG17" s="95"/>
      <c r="AH17" s="336" t="s">
        <v>266</v>
      </c>
      <c r="AI17" s="90" t="s">
        <v>267</v>
      </c>
      <c r="AJ17" s="94">
        <v>20</v>
      </c>
      <c r="AK17" s="180"/>
      <c r="AL17" s="178"/>
      <c r="AM17" s="93"/>
      <c r="AN17" s="89">
        <f t="shared" ref="AN17" si="1">(AJ17*$D$2)/1000</f>
        <v>1.36</v>
      </c>
      <c r="AO17" s="95"/>
    </row>
    <row r="18" spans="1:41" s="8" customFormat="1" ht="14.1" customHeight="1">
      <c r="A18" s="348"/>
      <c r="B18" s="339"/>
      <c r="C18" s="90" t="s">
        <v>328</v>
      </c>
      <c r="D18" s="94">
        <v>15</v>
      </c>
      <c r="E18" s="230"/>
      <c r="F18" s="178"/>
      <c r="G18" s="93"/>
      <c r="H18" s="89">
        <v>3</v>
      </c>
      <c r="I18" s="95"/>
      <c r="J18" s="339"/>
      <c r="K18" s="90" t="s">
        <v>178</v>
      </c>
      <c r="L18" s="94">
        <v>10</v>
      </c>
      <c r="M18" s="230"/>
      <c r="N18" s="178"/>
      <c r="O18" s="93"/>
      <c r="P18" s="80">
        <v>4</v>
      </c>
      <c r="Q18" s="95"/>
      <c r="R18" s="339"/>
      <c r="S18" s="90" t="s">
        <v>180</v>
      </c>
      <c r="T18" s="94">
        <v>5</v>
      </c>
      <c r="U18" s="230"/>
      <c r="V18" s="178"/>
      <c r="W18" s="93"/>
      <c r="X18" s="89">
        <v>1</v>
      </c>
      <c r="Y18" s="95"/>
      <c r="Z18" s="339"/>
      <c r="AA18" s="90" t="s">
        <v>270</v>
      </c>
      <c r="AB18" s="94">
        <v>10</v>
      </c>
      <c r="AC18" s="230"/>
      <c r="AD18" s="178"/>
      <c r="AE18" s="93"/>
      <c r="AF18" s="89">
        <v>4</v>
      </c>
      <c r="AG18" s="95"/>
      <c r="AH18" s="339"/>
      <c r="AI18" s="90" t="s">
        <v>269</v>
      </c>
      <c r="AJ18" s="94">
        <v>0.5</v>
      </c>
      <c r="AK18" s="180"/>
      <c r="AL18" s="178"/>
      <c r="AM18" s="93"/>
      <c r="AN18" s="89">
        <v>1</v>
      </c>
      <c r="AO18" s="95"/>
    </row>
    <row r="19" spans="1:41" s="8" customFormat="1" ht="14.1" customHeight="1">
      <c r="A19" s="348"/>
      <c r="B19" s="339"/>
      <c r="C19" s="90"/>
      <c r="D19" s="94"/>
      <c r="E19" s="230"/>
      <c r="F19" s="178"/>
      <c r="G19" s="93"/>
      <c r="H19" s="89"/>
      <c r="I19" s="95"/>
      <c r="J19" s="339"/>
      <c r="K19" s="90" t="s">
        <v>271</v>
      </c>
      <c r="L19" s="94">
        <v>5</v>
      </c>
      <c r="M19" s="230"/>
      <c r="N19" s="178"/>
      <c r="O19" s="93"/>
      <c r="P19" s="235">
        <v>1</v>
      </c>
      <c r="Q19" s="95"/>
      <c r="R19" s="339"/>
      <c r="S19" s="90" t="s">
        <v>330</v>
      </c>
      <c r="T19" s="94">
        <v>5</v>
      </c>
      <c r="U19" s="230"/>
      <c r="V19" s="178"/>
      <c r="W19" s="93"/>
      <c r="X19" s="89">
        <v>1</v>
      </c>
      <c r="Y19" s="95"/>
      <c r="Z19" s="339"/>
      <c r="AA19" s="90" t="s">
        <v>132</v>
      </c>
      <c r="AB19" s="94">
        <v>30</v>
      </c>
      <c r="AC19" s="230"/>
      <c r="AD19" s="178"/>
      <c r="AE19" s="93"/>
      <c r="AF19" s="89">
        <v>1</v>
      </c>
      <c r="AG19" s="95"/>
      <c r="AH19" s="339"/>
      <c r="AI19" s="90" t="s">
        <v>268</v>
      </c>
      <c r="AJ19" s="94">
        <v>5</v>
      </c>
      <c r="AK19" s="180"/>
      <c r="AL19" s="178"/>
      <c r="AM19" s="93"/>
      <c r="AN19" s="89">
        <v>1</v>
      </c>
      <c r="AO19" s="95"/>
    </row>
    <row r="20" spans="1:41" s="8" customFormat="1" ht="14.1" customHeight="1">
      <c r="A20" s="348"/>
      <c r="B20" s="339"/>
      <c r="C20" s="90"/>
      <c r="D20" s="94"/>
      <c r="E20" s="230"/>
      <c r="F20" s="178"/>
      <c r="G20" s="93"/>
      <c r="H20" s="89"/>
      <c r="I20" s="95"/>
      <c r="J20" s="339"/>
      <c r="K20" s="90"/>
      <c r="L20" s="94"/>
      <c r="M20" s="230"/>
      <c r="N20" s="178"/>
      <c r="O20" s="93"/>
      <c r="P20" s="235"/>
      <c r="Q20" s="95"/>
      <c r="R20" s="339"/>
      <c r="S20" s="90" t="s">
        <v>331</v>
      </c>
      <c r="T20" s="94">
        <v>10</v>
      </c>
      <c r="U20" s="230"/>
      <c r="V20" s="178"/>
      <c r="W20" s="93"/>
      <c r="X20" s="89">
        <v>1</v>
      </c>
      <c r="Y20" s="95"/>
      <c r="Z20" s="339"/>
      <c r="AA20" s="90"/>
      <c r="AB20" s="94"/>
      <c r="AC20" s="230"/>
      <c r="AD20" s="178"/>
      <c r="AE20" s="93"/>
      <c r="AF20" s="89"/>
      <c r="AG20" s="95"/>
      <c r="AH20" s="339"/>
      <c r="AI20" s="90"/>
      <c r="AJ20" s="94"/>
      <c r="AK20" s="180"/>
      <c r="AL20" s="178"/>
      <c r="AM20" s="93"/>
      <c r="AN20" s="89"/>
      <c r="AO20" s="95"/>
    </row>
    <row r="21" spans="1:41" s="8" customFormat="1" ht="14.1" customHeight="1">
      <c r="A21" s="348"/>
      <c r="B21" s="339"/>
      <c r="C21" s="90"/>
      <c r="D21" s="94"/>
      <c r="E21" s="230"/>
      <c r="F21" s="178"/>
      <c r="G21" s="93"/>
      <c r="H21" s="89"/>
      <c r="I21" s="95"/>
      <c r="J21" s="339"/>
      <c r="K21" s="90"/>
      <c r="L21" s="94"/>
      <c r="M21" s="160"/>
      <c r="N21" s="160"/>
      <c r="O21" s="93"/>
      <c r="P21" s="235"/>
      <c r="Q21" s="92"/>
      <c r="R21" s="339"/>
      <c r="S21" s="90"/>
      <c r="T21" s="94"/>
      <c r="U21" s="230"/>
      <c r="V21" s="178"/>
      <c r="W21" s="93"/>
      <c r="X21" s="161"/>
      <c r="Y21" s="95"/>
      <c r="Z21" s="339"/>
      <c r="AA21" s="90"/>
      <c r="AB21" s="94"/>
      <c r="AC21" s="230"/>
      <c r="AD21" s="178"/>
      <c r="AE21" s="93"/>
      <c r="AF21" s="89"/>
      <c r="AG21" s="95"/>
      <c r="AH21" s="339"/>
      <c r="AI21" s="90"/>
      <c r="AJ21" s="94"/>
      <c r="AK21" s="180"/>
      <c r="AL21" s="178"/>
      <c r="AM21" s="93"/>
      <c r="AN21" s="89"/>
      <c r="AO21" s="95"/>
    </row>
    <row r="22" spans="1:41" s="8" customFormat="1" ht="14.1" customHeight="1">
      <c r="A22" s="348"/>
      <c r="B22" s="339"/>
      <c r="C22" s="90"/>
      <c r="D22" s="94"/>
      <c r="E22" s="230"/>
      <c r="F22" s="178"/>
      <c r="G22" s="93"/>
      <c r="H22" s="89"/>
      <c r="I22" s="95"/>
      <c r="J22" s="339"/>
      <c r="K22" s="90"/>
      <c r="L22" s="94"/>
      <c r="M22" s="160"/>
      <c r="N22" s="160"/>
      <c r="O22" s="93"/>
      <c r="P22" s="235"/>
      <c r="Q22" s="92"/>
      <c r="R22" s="339"/>
      <c r="S22" s="90"/>
      <c r="T22" s="94"/>
      <c r="U22" s="230"/>
      <c r="V22" s="178"/>
      <c r="W22" s="93"/>
      <c r="X22" s="161"/>
      <c r="Y22" s="95"/>
      <c r="Z22" s="339"/>
      <c r="AA22" s="90"/>
      <c r="AB22" s="94"/>
      <c r="AC22" s="230"/>
      <c r="AD22" s="178"/>
      <c r="AE22" s="93"/>
      <c r="AF22" s="235"/>
      <c r="AG22" s="95"/>
      <c r="AH22" s="339"/>
      <c r="AI22" s="90"/>
      <c r="AJ22" s="94"/>
      <c r="AK22" s="230"/>
      <c r="AL22" s="178"/>
      <c r="AM22" s="93"/>
      <c r="AN22" s="161"/>
      <c r="AO22" s="95"/>
    </row>
    <row r="23" spans="1:41" s="8" customFormat="1" ht="14.1" customHeight="1">
      <c r="A23" s="348"/>
      <c r="B23" s="340"/>
      <c r="C23" s="90"/>
      <c r="D23" s="94"/>
      <c r="E23" s="160"/>
      <c r="F23" s="160"/>
      <c r="G23" s="93"/>
      <c r="H23" s="89"/>
      <c r="I23" s="95"/>
      <c r="J23" s="340"/>
      <c r="K23" s="90"/>
      <c r="L23" s="94"/>
      <c r="M23" s="160"/>
      <c r="N23" s="160"/>
      <c r="O23" s="93"/>
      <c r="P23" s="89"/>
      <c r="Q23" s="95"/>
      <c r="R23" s="340"/>
      <c r="S23" s="90"/>
      <c r="T23" s="94"/>
      <c r="U23" s="160"/>
      <c r="V23" s="160"/>
      <c r="W23" s="93"/>
      <c r="X23" s="161"/>
      <c r="Y23" s="95"/>
      <c r="Z23" s="340"/>
      <c r="AA23" s="90"/>
      <c r="AB23" s="94"/>
      <c r="AC23" s="230"/>
      <c r="AD23" s="178"/>
      <c r="AE23" s="93"/>
      <c r="AF23" s="89"/>
      <c r="AG23" s="95"/>
      <c r="AH23" s="340"/>
      <c r="AI23" s="90"/>
      <c r="AJ23" s="94"/>
      <c r="AK23" s="160"/>
      <c r="AL23" s="160"/>
      <c r="AM23" s="93"/>
      <c r="AN23" s="161"/>
      <c r="AO23" s="95"/>
    </row>
    <row r="24" spans="1:41" s="8" customFormat="1" ht="14.1" customHeight="1">
      <c r="A24" s="348"/>
      <c r="B24" s="336"/>
      <c r="C24" s="90"/>
      <c r="D24" s="94"/>
      <c r="E24" s="160"/>
      <c r="F24" s="160"/>
      <c r="G24" s="93"/>
      <c r="H24" s="89"/>
      <c r="I24" s="92"/>
      <c r="J24" s="231"/>
      <c r="K24" s="90"/>
      <c r="L24" s="94"/>
      <c r="M24" s="160"/>
      <c r="N24" s="160"/>
      <c r="O24" s="93"/>
      <c r="P24" s="89"/>
      <c r="Q24" s="92"/>
      <c r="R24" s="336"/>
      <c r="S24" s="90"/>
      <c r="T24" s="94"/>
      <c r="U24" s="160"/>
      <c r="V24" s="160"/>
      <c r="W24" s="93"/>
      <c r="X24" s="89"/>
      <c r="Y24" s="92"/>
      <c r="Z24" s="236"/>
      <c r="AA24" s="90"/>
      <c r="AB24" s="94"/>
      <c r="AC24" s="160"/>
      <c r="AD24" s="160"/>
      <c r="AE24" s="93"/>
      <c r="AF24" s="89"/>
      <c r="AG24" s="92"/>
      <c r="AH24" s="336" t="s">
        <v>141</v>
      </c>
      <c r="AI24" s="90" t="s">
        <v>141</v>
      </c>
      <c r="AJ24" s="94">
        <v>50</v>
      </c>
      <c r="AK24" s="160"/>
      <c r="AL24" s="160"/>
      <c r="AM24" s="93"/>
      <c r="AN24" s="89">
        <f>(AJ24*$D$2)/1000</f>
        <v>3.4</v>
      </c>
      <c r="AO24" s="92"/>
    </row>
    <row r="25" spans="1:41" s="8" customFormat="1" ht="14.1" customHeight="1">
      <c r="A25" s="348"/>
      <c r="B25" s="339"/>
      <c r="C25" s="202"/>
      <c r="D25" s="94"/>
      <c r="E25" s="160"/>
      <c r="F25" s="175"/>
      <c r="G25" s="93"/>
      <c r="H25" s="89"/>
      <c r="I25" s="92"/>
      <c r="J25" s="231"/>
      <c r="K25" s="202"/>
      <c r="L25" s="94"/>
      <c r="M25" s="160"/>
      <c r="N25" s="175"/>
      <c r="O25" s="93"/>
      <c r="P25" s="161"/>
      <c r="Q25" s="92"/>
      <c r="R25" s="345"/>
      <c r="S25" s="202"/>
      <c r="T25" s="94"/>
      <c r="U25" s="160"/>
      <c r="V25" s="175"/>
      <c r="W25" s="93"/>
      <c r="X25" s="161"/>
      <c r="Y25" s="92"/>
      <c r="Z25" s="231"/>
      <c r="AA25" s="202"/>
      <c r="AB25" s="94"/>
      <c r="AC25" s="160"/>
      <c r="AD25" s="175"/>
      <c r="AE25" s="93"/>
      <c r="AF25" s="161"/>
      <c r="AG25" s="92"/>
      <c r="AH25" s="339"/>
      <c r="AI25" s="202"/>
      <c r="AJ25" s="94"/>
      <c r="AK25" s="160"/>
      <c r="AL25" s="175"/>
      <c r="AM25" s="93"/>
      <c r="AN25" s="161"/>
      <c r="AO25" s="92"/>
    </row>
    <row r="26" spans="1:41" s="8" customFormat="1" ht="14.1" customHeight="1">
      <c r="A26" s="348"/>
      <c r="B26" s="339"/>
      <c r="C26" s="90"/>
      <c r="D26" s="94"/>
      <c r="E26" s="176"/>
      <c r="F26" s="176"/>
      <c r="G26" s="205"/>
      <c r="H26" s="89"/>
      <c r="I26" s="100"/>
      <c r="J26" s="231"/>
      <c r="K26" s="90"/>
      <c r="L26" s="94"/>
      <c r="M26" s="176"/>
      <c r="N26" s="176"/>
      <c r="O26" s="205"/>
      <c r="P26" s="161"/>
      <c r="Q26" s="100"/>
      <c r="R26" s="345"/>
      <c r="S26" s="90"/>
      <c r="T26" s="94"/>
      <c r="U26" s="176"/>
      <c r="V26" s="176"/>
      <c r="W26" s="205"/>
      <c r="X26" s="161"/>
      <c r="Y26" s="100"/>
      <c r="Z26" s="231"/>
      <c r="AA26" s="90"/>
      <c r="AB26" s="94"/>
      <c r="AC26" s="176"/>
      <c r="AD26" s="176"/>
      <c r="AE26" s="205"/>
      <c r="AF26" s="161"/>
      <c r="AG26" s="100"/>
      <c r="AH26" s="339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48"/>
      <c r="B27" s="339"/>
      <c r="C27" s="90"/>
      <c r="D27" s="94"/>
      <c r="E27" s="97"/>
      <c r="F27" s="160"/>
      <c r="G27" s="93"/>
      <c r="H27" s="89"/>
      <c r="I27" s="95"/>
      <c r="J27" s="231"/>
      <c r="K27" s="90"/>
      <c r="L27" s="94"/>
      <c r="M27" s="97"/>
      <c r="N27" s="160"/>
      <c r="O27" s="93"/>
      <c r="P27" s="89"/>
      <c r="Q27" s="95"/>
      <c r="R27" s="345"/>
      <c r="S27" s="90"/>
      <c r="T27" s="94"/>
      <c r="U27" s="97"/>
      <c r="V27" s="160"/>
      <c r="W27" s="93"/>
      <c r="X27" s="89"/>
      <c r="Y27" s="95"/>
      <c r="Z27" s="231"/>
      <c r="AA27" s="90"/>
      <c r="AB27" s="94"/>
      <c r="AC27" s="97"/>
      <c r="AD27" s="160"/>
      <c r="AE27" s="93"/>
      <c r="AF27" s="89"/>
      <c r="AG27" s="95"/>
      <c r="AH27" s="339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48"/>
      <c r="B28" s="339"/>
      <c r="C28" s="90"/>
      <c r="D28" s="94"/>
      <c r="E28" s="53"/>
      <c r="F28" s="160"/>
      <c r="G28" s="93"/>
      <c r="H28" s="161"/>
      <c r="I28" s="92"/>
      <c r="J28" s="231"/>
      <c r="K28" s="90"/>
      <c r="L28" s="94"/>
      <c r="M28" s="53"/>
      <c r="N28" s="160"/>
      <c r="O28" s="93"/>
      <c r="P28" s="161"/>
      <c r="Q28" s="92"/>
      <c r="R28" s="345"/>
      <c r="S28" s="90"/>
      <c r="T28" s="94"/>
      <c r="U28" s="53"/>
      <c r="V28" s="160"/>
      <c r="W28" s="93"/>
      <c r="X28" s="161"/>
      <c r="Y28" s="92"/>
      <c r="Z28" s="231"/>
      <c r="AA28" s="90"/>
      <c r="AB28" s="94"/>
      <c r="AC28" s="53"/>
      <c r="AD28" s="160"/>
      <c r="AE28" s="93"/>
      <c r="AF28" s="161"/>
      <c r="AG28" s="92"/>
      <c r="AH28" s="339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49"/>
      <c r="B29" s="340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346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340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143</v>
      </c>
      <c r="J30" s="8"/>
      <c r="K30" s="40" t="s">
        <v>144</v>
      </c>
      <c r="L30" s="8"/>
      <c r="R30" s="8"/>
      <c r="S30" s="8" t="s">
        <v>142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ht="16.5"/>
    <row r="65506" ht="16.5"/>
    <row r="65507" ht="16.5"/>
    <row r="65508" ht="16.5"/>
    <row r="65509" ht="16.5"/>
    <row r="65510" ht="16.5"/>
    <row r="65511" ht="16.5"/>
    <row r="65512" ht="16.5"/>
    <row r="65513" ht="16.5"/>
  </sheetData>
  <mergeCells count="25">
    <mergeCell ref="A17:A29"/>
    <mergeCell ref="D1:J1"/>
    <mergeCell ref="D2:E2"/>
    <mergeCell ref="A5:A16"/>
    <mergeCell ref="K2:AO2"/>
    <mergeCell ref="A3:A4"/>
    <mergeCell ref="C3:D3"/>
    <mergeCell ref="K3:L3"/>
    <mergeCell ref="S3:T3"/>
    <mergeCell ref="AA3:AB3"/>
    <mergeCell ref="AI3:AJ3"/>
    <mergeCell ref="B5:B10"/>
    <mergeCell ref="R5:R10"/>
    <mergeCell ref="AH5:AH10"/>
    <mergeCell ref="J5:J10"/>
    <mergeCell ref="AH17:AH23"/>
    <mergeCell ref="R24:R29"/>
    <mergeCell ref="AH24:AH29"/>
    <mergeCell ref="B24:B29"/>
    <mergeCell ref="Z5:Z10"/>
    <mergeCell ref="B17:B23"/>
    <mergeCell ref="J17:J23"/>
    <mergeCell ref="R17:R23"/>
    <mergeCell ref="Z17:Z23"/>
    <mergeCell ref="R11:R16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topLeftCell="A4" zoomScale="85" zoomScaleNormal="85" workbookViewId="0">
      <selection activeCell="X24" sqref="X24"/>
    </sheetView>
  </sheetViews>
  <sheetFormatPr defaultRowHeight="14.1" customHeight="1"/>
  <cols>
    <col min="1" max="1" width="2.875" customWidth="1"/>
    <col min="2" max="2" width="3.5" customWidth="1"/>
    <col min="3" max="3" width="10.5" style="3" customWidth="1"/>
    <col min="4" max="4" width="4.5" customWidth="1"/>
    <col min="5" max="5" width="5.5" hidden="1" customWidth="1"/>
    <col min="6" max="6" width="5.875" style="5" hidden="1" customWidth="1"/>
    <col min="7" max="7" width="6.5" style="5" hidden="1" customWidth="1"/>
    <col min="8" max="8" width="3.5" style="31" customWidth="1"/>
    <col min="9" max="9" width="4.5" customWidth="1"/>
    <col min="10" max="10" width="3.5" customWidth="1"/>
    <col min="11" max="11" width="10.5" style="3" customWidth="1"/>
    <col min="12" max="12" width="4.5" customWidth="1"/>
    <col min="13" max="13" width="6.5" hidden="1" customWidth="1"/>
    <col min="14" max="14" width="5.875" hidden="1" customWidth="1"/>
    <col min="15" max="15" width="6" hidden="1" customWidth="1"/>
    <col min="16" max="16" width="3.5" style="31" customWidth="1"/>
    <col min="17" max="17" width="4.5" customWidth="1"/>
    <col min="18" max="18" width="3.5" customWidth="1"/>
    <col min="19" max="19" width="10.5" customWidth="1"/>
    <col min="20" max="20" width="4.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5" customWidth="1"/>
    <col min="26" max="26" width="3.5" customWidth="1"/>
    <col min="27" max="27" width="11.125" style="3" customWidth="1"/>
    <col min="28" max="28" width="4.5" customWidth="1"/>
    <col min="29" max="31" width="6.5" hidden="1" customWidth="1"/>
    <col min="32" max="32" width="3.5" style="31" customWidth="1"/>
    <col min="33" max="33" width="4.5" customWidth="1"/>
    <col min="34" max="34" width="3.5" customWidth="1"/>
    <col min="35" max="35" width="10.5" style="3" customWidth="1"/>
    <col min="36" max="36" width="4.5" customWidth="1"/>
    <col min="37" max="39" width="6.5" hidden="1" customWidth="1"/>
    <col min="40" max="40" width="3.5" style="31" customWidth="1"/>
    <col min="41" max="41" width="4.5" customWidth="1"/>
  </cols>
  <sheetData>
    <row r="1" spans="1:41" ht="19.5" customHeight="1">
      <c r="A1" s="7"/>
      <c r="B1" s="7"/>
      <c r="C1" s="7"/>
      <c r="D1" s="350" t="s">
        <v>12</v>
      </c>
      <c r="E1" s="350"/>
      <c r="F1" s="350"/>
      <c r="G1" s="350"/>
      <c r="H1" s="350"/>
      <c r="I1" s="350"/>
      <c r="J1" s="350"/>
      <c r="K1" t="s">
        <v>147</v>
      </c>
      <c r="L1" t="s">
        <v>135</v>
      </c>
      <c r="Q1">
        <v>114</v>
      </c>
      <c r="R1" t="s">
        <v>136</v>
      </c>
      <c r="S1" t="s">
        <v>287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54">
        <v>68</v>
      </c>
      <c r="E2" s="354"/>
      <c r="F2" s="28"/>
      <c r="G2" s="28"/>
      <c r="H2" s="28"/>
      <c r="I2" s="28"/>
      <c r="J2" s="29"/>
      <c r="K2" s="351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2"/>
      <c r="AB2" s="352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</row>
    <row r="3" spans="1:41" s="8" customFormat="1" ht="14.1" customHeight="1">
      <c r="A3" s="353" t="s">
        <v>2</v>
      </c>
      <c r="B3" s="9"/>
      <c r="C3" s="335" t="s">
        <v>293</v>
      </c>
      <c r="D3" s="335"/>
      <c r="E3" s="16"/>
      <c r="F3" s="16"/>
      <c r="G3" s="16"/>
      <c r="H3" s="27"/>
      <c r="I3" s="9" t="s">
        <v>3</v>
      </c>
      <c r="J3" s="9"/>
      <c r="K3" s="335" t="s">
        <v>294</v>
      </c>
      <c r="L3" s="335"/>
      <c r="M3" s="16"/>
      <c r="N3" s="16"/>
      <c r="O3" s="16"/>
      <c r="P3" s="27"/>
      <c r="Q3" s="9" t="s">
        <v>4</v>
      </c>
      <c r="R3" s="126"/>
      <c r="S3" s="335" t="s">
        <v>295</v>
      </c>
      <c r="T3" s="335"/>
      <c r="U3" s="16"/>
      <c r="V3" s="16"/>
      <c r="W3" s="16"/>
      <c r="X3" s="27"/>
      <c r="Y3" s="9" t="s">
        <v>5</v>
      </c>
      <c r="Z3" s="126"/>
      <c r="AA3" s="335" t="s">
        <v>296</v>
      </c>
      <c r="AB3" s="335"/>
      <c r="AC3" s="16"/>
      <c r="AD3" s="16"/>
      <c r="AE3" s="16"/>
      <c r="AF3" s="27"/>
      <c r="AG3" s="9" t="s">
        <v>6</v>
      </c>
      <c r="AH3" s="126"/>
      <c r="AI3" s="335" t="s">
        <v>297</v>
      </c>
      <c r="AJ3" s="335"/>
      <c r="AK3" s="16"/>
      <c r="AL3" s="16"/>
      <c r="AM3" s="16"/>
      <c r="AN3" s="27"/>
      <c r="AO3" s="9" t="s">
        <v>21</v>
      </c>
    </row>
    <row r="4" spans="1:41" s="8" customFormat="1" ht="14.1" customHeight="1">
      <c r="A4" s="353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138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1" customHeight="1">
      <c r="A5" s="355" t="s">
        <v>134</v>
      </c>
      <c r="B5" s="341" t="s">
        <v>145</v>
      </c>
      <c r="C5" s="201" t="s">
        <v>283</v>
      </c>
      <c r="D5" s="53">
        <v>70</v>
      </c>
      <c r="E5" s="228"/>
      <c r="F5" s="175"/>
      <c r="G5" s="229"/>
      <c r="H5" s="89">
        <f>(D5*$D$2)/1000</f>
        <v>4.76</v>
      </c>
      <c r="I5" s="95"/>
      <c r="J5" s="336" t="s">
        <v>132</v>
      </c>
      <c r="K5" s="201" t="s">
        <v>132</v>
      </c>
      <c r="L5" s="53">
        <v>240</v>
      </c>
      <c r="M5" s="228"/>
      <c r="N5" s="175"/>
      <c r="O5" s="229"/>
      <c r="P5" s="89">
        <f>(L5*$D$2)/1000</f>
        <v>16.32</v>
      </c>
      <c r="Q5" s="224"/>
      <c r="R5" s="341" t="s">
        <v>145</v>
      </c>
      <c r="S5" s="201" t="s">
        <v>140</v>
      </c>
      <c r="T5" s="53">
        <v>70</v>
      </c>
      <c r="U5" s="228"/>
      <c r="V5" s="175"/>
      <c r="W5" s="229"/>
      <c r="X5" s="89">
        <f>(T5*$D$2)/1000</f>
        <v>4.76</v>
      </c>
      <c r="Y5" s="95"/>
      <c r="Z5" s="336" t="s">
        <v>132</v>
      </c>
      <c r="AA5" s="201" t="s">
        <v>132</v>
      </c>
      <c r="AB5" s="53">
        <v>240</v>
      </c>
      <c r="AC5" s="228"/>
      <c r="AD5" s="175"/>
      <c r="AE5" s="229"/>
      <c r="AF5" s="89">
        <f>(AB5*$D$2)/1000</f>
        <v>16.32</v>
      </c>
      <c r="AG5" s="224"/>
      <c r="AH5" s="341" t="s">
        <v>145</v>
      </c>
      <c r="AI5" s="201" t="s">
        <v>176</v>
      </c>
      <c r="AJ5" s="53">
        <v>70</v>
      </c>
      <c r="AK5" s="228"/>
      <c r="AL5" s="175"/>
      <c r="AM5" s="229"/>
      <c r="AN5" s="89">
        <f>(AJ5*$D$2)/1000</f>
        <v>4.76</v>
      </c>
      <c r="AO5" s="95"/>
    </row>
    <row r="6" spans="1:41" s="8" customFormat="1" ht="14.1" customHeight="1">
      <c r="A6" s="355"/>
      <c r="B6" s="342"/>
      <c r="C6" s="201" t="s">
        <v>177</v>
      </c>
      <c r="D6" s="53">
        <v>55</v>
      </c>
      <c r="E6" s="228"/>
      <c r="F6" s="175"/>
      <c r="G6" s="229"/>
      <c r="H6" s="89">
        <f>(D6*$D$2)/1000</f>
        <v>3.74</v>
      </c>
      <c r="I6" s="95"/>
      <c r="J6" s="337"/>
      <c r="K6" s="201"/>
      <c r="L6" s="53"/>
      <c r="M6" s="228"/>
      <c r="N6" s="175"/>
      <c r="O6" s="229"/>
      <c r="P6" s="89"/>
      <c r="Q6" s="224"/>
      <c r="R6" s="342"/>
      <c r="S6" s="201" t="s">
        <v>282</v>
      </c>
      <c r="T6" s="53">
        <v>55</v>
      </c>
      <c r="U6" s="228"/>
      <c r="V6" s="175"/>
      <c r="W6" s="229"/>
      <c r="X6" s="89">
        <f>(T6*$D$2)/1000</f>
        <v>3.74</v>
      </c>
      <c r="Y6" s="95"/>
      <c r="Z6" s="337"/>
      <c r="AA6" s="201"/>
      <c r="AB6" s="53"/>
      <c r="AC6" s="228"/>
      <c r="AD6" s="175"/>
      <c r="AE6" s="229"/>
      <c r="AF6" s="89"/>
      <c r="AG6" s="224"/>
      <c r="AH6" s="342"/>
      <c r="AI6" s="201" t="s">
        <v>158</v>
      </c>
      <c r="AJ6" s="53">
        <v>55</v>
      </c>
      <c r="AK6" s="228"/>
      <c r="AL6" s="175"/>
      <c r="AM6" s="229"/>
      <c r="AN6" s="89">
        <f>(AJ6*$D$2)/1000</f>
        <v>3.74</v>
      </c>
      <c r="AO6" s="95"/>
    </row>
    <row r="7" spans="1:41" s="8" customFormat="1" ht="14.1" customHeight="1">
      <c r="A7" s="355"/>
      <c r="B7" s="342"/>
      <c r="D7" s="53"/>
      <c r="E7" s="228"/>
      <c r="F7" s="175"/>
      <c r="G7" s="229"/>
      <c r="H7" s="89"/>
      <c r="I7" s="201"/>
      <c r="J7" s="337"/>
      <c r="K7" s="201"/>
      <c r="L7" s="53"/>
      <c r="M7" s="228"/>
      <c r="N7" s="175"/>
      <c r="O7" s="229"/>
      <c r="P7" s="89"/>
      <c r="Q7" s="224"/>
      <c r="R7" s="342"/>
      <c r="T7" s="53"/>
      <c r="U7" s="228"/>
      <c r="V7" s="175"/>
      <c r="W7" s="229"/>
      <c r="X7" s="89"/>
      <c r="Y7" s="201"/>
      <c r="Z7" s="337"/>
      <c r="AA7" s="201"/>
      <c r="AB7" s="53"/>
      <c r="AC7" s="228"/>
      <c r="AD7" s="175"/>
      <c r="AE7" s="229"/>
      <c r="AF7" s="89"/>
      <c r="AG7" s="224"/>
      <c r="AH7" s="342"/>
      <c r="AJ7" s="53"/>
      <c r="AK7" s="228"/>
      <c r="AL7" s="175"/>
      <c r="AM7" s="229"/>
      <c r="AN7" s="89"/>
      <c r="AO7" s="201"/>
    </row>
    <row r="8" spans="1:41" s="8" customFormat="1" ht="14.1" customHeight="1">
      <c r="A8" s="355"/>
      <c r="B8" s="342"/>
      <c r="C8" s="201"/>
      <c r="D8" s="53"/>
      <c r="E8" s="228"/>
      <c r="F8" s="175"/>
      <c r="G8" s="229"/>
      <c r="H8" s="89"/>
      <c r="I8" s="95"/>
      <c r="J8" s="337"/>
      <c r="K8" s="201"/>
      <c r="L8" s="53"/>
      <c r="M8" s="228"/>
      <c r="N8" s="175"/>
      <c r="O8" s="229"/>
      <c r="P8" s="89"/>
      <c r="Q8" s="224"/>
      <c r="R8" s="342"/>
      <c r="S8" s="201"/>
      <c r="T8" s="53"/>
      <c r="U8" s="228"/>
      <c r="V8" s="175"/>
      <c r="W8" s="229"/>
      <c r="X8" s="89"/>
      <c r="Y8" s="95"/>
      <c r="Z8" s="337"/>
      <c r="AA8" s="201"/>
      <c r="AB8" s="53"/>
      <c r="AC8" s="228"/>
      <c r="AD8" s="175"/>
      <c r="AE8" s="229"/>
      <c r="AF8" s="89"/>
      <c r="AG8" s="224"/>
      <c r="AH8" s="342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55"/>
      <c r="B9" s="342"/>
      <c r="C9" s="201"/>
      <c r="D9" s="53"/>
      <c r="E9" s="228"/>
      <c r="F9" s="175"/>
      <c r="G9" s="229"/>
      <c r="H9" s="89"/>
      <c r="I9" s="95"/>
      <c r="J9" s="337"/>
      <c r="K9" s="201"/>
      <c r="L9" s="53"/>
      <c r="M9" s="228"/>
      <c r="N9" s="175"/>
      <c r="O9" s="229"/>
      <c r="P9" s="89"/>
      <c r="Q9" s="224"/>
      <c r="R9" s="342"/>
      <c r="S9" s="201"/>
      <c r="T9" s="53"/>
      <c r="U9" s="228"/>
      <c r="V9" s="175"/>
      <c r="W9" s="229"/>
      <c r="X9" s="89"/>
      <c r="Y9" s="95"/>
      <c r="Z9" s="337"/>
      <c r="AA9" s="201"/>
      <c r="AB9" s="53"/>
      <c r="AC9" s="228"/>
      <c r="AD9" s="175"/>
      <c r="AE9" s="229"/>
      <c r="AF9" s="89"/>
      <c r="AG9" s="224"/>
      <c r="AH9" s="342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55"/>
      <c r="B10" s="343"/>
      <c r="C10" s="201"/>
      <c r="D10" s="53"/>
      <c r="E10" s="228"/>
      <c r="F10" s="175"/>
      <c r="G10" s="229"/>
      <c r="H10" s="89"/>
      <c r="I10" s="95"/>
      <c r="J10" s="338"/>
      <c r="K10" s="201"/>
      <c r="L10" s="53"/>
      <c r="M10" s="228"/>
      <c r="N10" s="175"/>
      <c r="O10" s="229"/>
      <c r="P10" s="89"/>
      <c r="Q10" s="224"/>
      <c r="R10" s="343"/>
      <c r="S10" s="201"/>
      <c r="T10" s="53"/>
      <c r="U10" s="228"/>
      <c r="V10" s="175"/>
      <c r="W10" s="229"/>
      <c r="X10" s="89"/>
      <c r="Y10" s="95"/>
      <c r="Z10" s="338"/>
      <c r="AA10" s="201"/>
      <c r="AB10" s="53"/>
      <c r="AC10" s="228"/>
      <c r="AD10" s="175"/>
      <c r="AE10" s="229"/>
      <c r="AF10" s="89"/>
      <c r="AG10" s="224"/>
      <c r="AH10" s="343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55"/>
      <c r="B11" s="231"/>
      <c r="C11" s="90"/>
      <c r="D11" s="91"/>
      <c r="E11" s="176"/>
      <c r="F11" s="108"/>
      <c r="G11" s="178"/>
      <c r="H11" s="89"/>
      <c r="I11" s="92"/>
      <c r="J11" s="231"/>
      <c r="K11" s="90"/>
      <c r="L11" s="91"/>
      <c r="M11" s="176"/>
      <c r="N11" s="108"/>
      <c r="O11" s="178"/>
      <c r="P11" s="89"/>
      <c r="Q11" s="92"/>
      <c r="R11" s="231"/>
      <c r="S11" s="90"/>
      <c r="T11" s="91"/>
      <c r="U11" s="176"/>
      <c r="V11" s="108"/>
      <c r="W11" s="178"/>
      <c r="X11" s="89"/>
      <c r="Y11" s="92"/>
      <c r="Z11" s="231"/>
      <c r="AA11" s="90"/>
      <c r="AB11" s="91"/>
      <c r="AC11" s="176"/>
      <c r="AD11" s="108"/>
      <c r="AE11" s="178"/>
      <c r="AF11" s="89"/>
      <c r="AG11" s="92"/>
      <c r="AH11" s="231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55"/>
      <c r="B12" s="231"/>
      <c r="C12" s="90"/>
      <c r="D12" s="91"/>
      <c r="E12" s="160"/>
      <c r="F12" s="175"/>
      <c r="G12" s="93"/>
      <c r="H12" s="89"/>
      <c r="I12" s="92"/>
      <c r="J12" s="231"/>
      <c r="K12" s="90"/>
      <c r="L12" s="91"/>
      <c r="M12" s="160"/>
      <c r="N12" s="175"/>
      <c r="O12" s="93"/>
      <c r="P12" s="89"/>
      <c r="Q12" s="92"/>
      <c r="R12" s="231"/>
      <c r="S12" s="90"/>
      <c r="T12" s="91"/>
      <c r="U12" s="160"/>
      <c r="V12" s="175"/>
      <c r="W12" s="93"/>
      <c r="X12" s="89"/>
      <c r="Y12" s="92"/>
      <c r="Z12" s="231"/>
      <c r="AA12" s="90"/>
      <c r="AB12" s="91"/>
      <c r="AC12" s="160"/>
      <c r="AD12" s="175"/>
      <c r="AE12" s="93"/>
      <c r="AF12" s="89"/>
      <c r="AG12" s="92"/>
      <c r="AH12" s="231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55"/>
      <c r="B13" s="231"/>
      <c r="C13" s="90"/>
      <c r="D13" s="225"/>
      <c r="E13" s="97"/>
      <c r="F13" s="97"/>
      <c r="G13" s="226"/>
      <c r="H13" s="89"/>
      <c r="I13" s="92"/>
      <c r="J13" s="231"/>
      <c r="K13" s="90"/>
      <c r="L13" s="225"/>
      <c r="M13" s="97"/>
      <c r="N13" s="97"/>
      <c r="O13" s="226"/>
      <c r="P13" s="161"/>
      <c r="Q13" s="92"/>
      <c r="R13" s="231"/>
      <c r="S13" s="90"/>
      <c r="T13" s="225"/>
      <c r="U13" s="97"/>
      <c r="V13" s="97"/>
      <c r="W13" s="226"/>
      <c r="X13" s="89"/>
      <c r="Y13" s="92"/>
      <c r="Z13" s="231"/>
      <c r="AA13" s="90"/>
      <c r="AB13" s="225"/>
      <c r="AC13" s="97"/>
      <c r="AD13" s="97"/>
      <c r="AE13" s="226"/>
      <c r="AF13" s="89"/>
      <c r="AG13" s="92"/>
      <c r="AH13" s="231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55"/>
      <c r="B14" s="231"/>
      <c r="C14" s="191"/>
      <c r="D14" s="200"/>
      <c r="E14" s="115"/>
      <c r="F14" s="160"/>
      <c r="G14" s="93"/>
      <c r="H14" s="89"/>
      <c r="I14" s="92"/>
      <c r="J14" s="231"/>
      <c r="K14" s="191"/>
      <c r="L14" s="200"/>
      <c r="M14" s="115"/>
      <c r="N14" s="160"/>
      <c r="O14" s="93"/>
      <c r="P14" s="161"/>
      <c r="Q14" s="92"/>
      <c r="R14" s="231"/>
      <c r="S14" s="191"/>
      <c r="T14" s="200"/>
      <c r="U14" s="115"/>
      <c r="V14" s="160"/>
      <c r="W14" s="93"/>
      <c r="X14" s="89"/>
      <c r="Y14" s="92"/>
      <c r="Z14" s="231"/>
      <c r="AA14" s="191"/>
      <c r="AB14" s="200"/>
      <c r="AC14" s="115"/>
      <c r="AD14" s="160"/>
      <c r="AE14" s="93"/>
      <c r="AF14" s="89"/>
      <c r="AG14" s="92"/>
      <c r="AH14" s="231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55"/>
      <c r="B15" s="231"/>
      <c r="C15" s="90"/>
      <c r="D15" s="94"/>
      <c r="E15" s="53"/>
      <c r="F15" s="114"/>
      <c r="G15" s="91"/>
      <c r="H15" s="89"/>
      <c r="I15" s="92"/>
      <c r="J15" s="231"/>
      <c r="K15" s="90"/>
      <c r="L15" s="94"/>
      <c r="M15" s="53"/>
      <c r="N15" s="114"/>
      <c r="O15" s="91"/>
      <c r="P15" s="105"/>
      <c r="Q15" s="92"/>
      <c r="R15" s="231"/>
      <c r="S15" s="90"/>
      <c r="T15" s="94"/>
      <c r="U15" s="53"/>
      <c r="V15" s="114"/>
      <c r="W15" s="91"/>
      <c r="X15" s="89"/>
      <c r="Y15" s="92"/>
      <c r="Z15" s="231"/>
      <c r="AA15" s="90"/>
      <c r="AB15" s="94"/>
      <c r="AC15" s="53"/>
      <c r="AD15" s="114"/>
      <c r="AE15" s="91"/>
      <c r="AF15" s="89"/>
      <c r="AG15" s="92"/>
      <c r="AH15" s="231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55"/>
      <c r="B16" s="232"/>
      <c r="C16" s="12"/>
      <c r="D16" s="59"/>
      <c r="E16" s="59"/>
      <c r="F16" s="59"/>
      <c r="G16" s="59"/>
      <c r="H16" s="89"/>
      <c r="I16" s="63"/>
      <c r="J16" s="232"/>
      <c r="K16" s="12"/>
      <c r="L16" s="59"/>
      <c r="M16" s="59"/>
      <c r="N16" s="59"/>
      <c r="O16" s="59"/>
      <c r="P16" s="27"/>
      <c r="Q16" s="63"/>
      <c r="R16" s="232"/>
      <c r="S16" s="12"/>
      <c r="T16" s="59"/>
      <c r="U16" s="59"/>
      <c r="V16" s="59"/>
      <c r="W16" s="59"/>
      <c r="X16" s="89"/>
      <c r="Y16" s="63"/>
      <c r="Z16" s="232"/>
      <c r="AA16" s="12"/>
      <c r="AB16" s="59"/>
      <c r="AC16" s="59"/>
      <c r="AD16" s="59"/>
      <c r="AE16" s="59"/>
      <c r="AF16" s="89"/>
      <c r="AG16" s="63"/>
      <c r="AH16" s="232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47" t="s">
        <v>133</v>
      </c>
      <c r="B17" s="336" t="s">
        <v>272</v>
      </c>
      <c r="C17" s="60" t="s">
        <v>277</v>
      </c>
      <c r="D17" s="65">
        <v>10</v>
      </c>
      <c r="E17" s="151"/>
      <c r="F17" s="174"/>
      <c r="G17" s="71"/>
      <c r="H17" s="80">
        <f t="shared" ref="H17" si="0">(D17*$D$2)/1000</f>
        <v>0.68</v>
      </c>
      <c r="I17" s="95"/>
      <c r="J17" s="336" t="s">
        <v>273</v>
      </c>
      <c r="K17" s="90" t="s">
        <v>280</v>
      </c>
      <c r="L17" s="94">
        <v>15</v>
      </c>
      <c r="M17" s="180"/>
      <c r="N17" s="178"/>
      <c r="O17" s="93"/>
      <c r="P17" s="235">
        <v>1</v>
      </c>
      <c r="Q17" s="95"/>
      <c r="R17" s="336" t="s">
        <v>284</v>
      </c>
      <c r="S17" s="90" t="s">
        <v>298</v>
      </c>
      <c r="T17" s="94">
        <v>15</v>
      </c>
      <c r="U17" s="180"/>
      <c r="V17" s="178"/>
      <c r="W17" s="93"/>
      <c r="X17" s="89">
        <f t="shared" ref="X17" si="1">(T17*$D$2)/1000</f>
        <v>1.02</v>
      </c>
      <c r="Y17" s="95"/>
      <c r="Z17" s="336" t="s">
        <v>285</v>
      </c>
      <c r="AA17" s="90" t="s">
        <v>179</v>
      </c>
      <c r="AB17" s="94">
        <v>10</v>
      </c>
      <c r="AC17" s="230"/>
      <c r="AD17" s="178"/>
      <c r="AE17" s="93"/>
      <c r="AF17" s="89">
        <f t="shared" ref="AF17:AF19" si="2">(AB17*$D$2)/1000</f>
        <v>0.68</v>
      </c>
      <c r="AG17" s="95"/>
      <c r="AH17" s="336" t="s">
        <v>286</v>
      </c>
      <c r="AI17" s="90" t="s">
        <v>302</v>
      </c>
      <c r="AJ17" s="94">
        <v>15</v>
      </c>
      <c r="AK17" s="230"/>
      <c r="AL17" s="178"/>
      <c r="AM17" s="93"/>
      <c r="AN17" s="89">
        <f t="shared" ref="AN17" si="3">(AJ17*$D$2)/1000</f>
        <v>1.02</v>
      </c>
      <c r="AO17" s="95"/>
    </row>
    <row r="18" spans="1:41" s="8" customFormat="1" ht="14.1" customHeight="1">
      <c r="A18" s="348"/>
      <c r="B18" s="339"/>
      <c r="C18" s="90" t="s">
        <v>278</v>
      </c>
      <c r="D18" s="94">
        <v>10</v>
      </c>
      <c r="E18" s="230"/>
      <c r="F18" s="178"/>
      <c r="G18" s="93"/>
      <c r="H18" s="89">
        <v>1</v>
      </c>
      <c r="I18" s="95"/>
      <c r="J18" s="339"/>
      <c r="K18" s="90" t="s">
        <v>281</v>
      </c>
      <c r="L18" s="94">
        <v>10</v>
      </c>
      <c r="M18" s="230"/>
      <c r="N18" s="178"/>
      <c r="O18" s="93"/>
      <c r="P18" s="235">
        <f t="shared" ref="P18:P19" si="4">(L18*$D$2)/1000</f>
        <v>0.68</v>
      </c>
      <c r="Q18" s="95"/>
      <c r="R18" s="339"/>
      <c r="S18" s="90"/>
      <c r="T18" s="94"/>
      <c r="U18" s="230"/>
      <c r="V18" s="178"/>
      <c r="W18" s="93"/>
      <c r="X18" s="89"/>
      <c r="Y18" s="95"/>
      <c r="Z18" s="339"/>
      <c r="AA18" s="90" t="s">
        <v>180</v>
      </c>
      <c r="AB18" s="94">
        <v>10</v>
      </c>
      <c r="AC18" s="230"/>
      <c r="AD18" s="178"/>
      <c r="AE18" s="93"/>
      <c r="AF18" s="89">
        <f t="shared" ref="AF18" si="5">(AB18*$D$2)/1000</f>
        <v>0.68</v>
      </c>
      <c r="AG18" s="95"/>
      <c r="AH18" s="339"/>
      <c r="AI18" s="60" t="s">
        <v>303</v>
      </c>
      <c r="AJ18" s="94">
        <v>20</v>
      </c>
      <c r="AK18" s="230"/>
      <c r="AL18" s="178"/>
      <c r="AM18" s="93"/>
      <c r="AN18" s="89">
        <v>1</v>
      </c>
      <c r="AO18" s="95"/>
    </row>
    <row r="19" spans="1:41" s="8" customFormat="1" ht="14.1" customHeight="1">
      <c r="A19" s="348"/>
      <c r="B19" s="339"/>
      <c r="C19" s="90" t="s">
        <v>279</v>
      </c>
      <c r="D19" s="94">
        <v>0.5</v>
      </c>
      <c r="E19" s="230"/>
      <c r="F19" s="178"/>
      <c r="G19" s="93"/>
      <c r="H19" s="89">
        <v>1</v>
      </c>
      <c r="I19" s="95"/>
      <c r="J19" s="339"/>
      <c r="K19" s="90" t="s">
        <v>166</v>
      </c>
      <c r="L19" s="94">
        <v>15</v>
      </c>
      <c r="M19" s="230"/>
      <c r="N19" s="178"/>
      <c r="O19" s="93"/>
      <c r="P19" s="235">
        <f t="shared" si="4"/>
        <v>1.02</v>
      </c>
      <c r="Q19" s="95"/>
      <c r="R19" s="339"/>
      <c r="S19" s="90"/>
      <c r="T19" s="94"/>
      <c r="U19" s="230"/>
      <c r="V19" s="178"/>
      <c r="W19" s="93"/>
      <c r="X19" s="89"/>
      <c r="Y19" s="95"/>
      <c r="Z19" s="339"/>
      <c r="AA19" s="90" t="s">
        <v>299</v>
      </c>
      <c r="AB19" s="94">
        <v>10</v>
      </c>
      <c r="AC19" s="230"/>
      <c r="AD19" s="178"/>
      <c r="AE19" s="93"/>
      <c r="AF19" s="89">
        <f t="shared" si="2"/>
        <v>0.68</v>
      </c>
      <c r="AG19" s="95"/>
      <c r="AH19" s="339"/>
      <c r="AI19" s="90"/>
      <c r="AJ19" s="94"/>
      <c r="AK19" s="230"/>
      <c r="AL19" s="178"/>
      <c r="AM19" s="93"/>
      <c r="AN19" s="89"/>
      <c r="AO19" s="95"/>
    </row>
    <row r="20" spans="1:41" s="8" customFormat="1" ht="14.1" customHeight="1">
      <c r="A20" s="348"/>
      <c r="B20" s="339"/>
      <c r="C20" s="90"/>
      <c r="D20" s="94"/>
      <c r="E20" s="230"/>
      <c r="F20" s="178"/>
      <c r="G20" s="93"/>
      <c r="H20" s="89"/>
      <c r="I20" s="95"/>
      <c r="J20" s="339"/>
      <c r="K20" s="90"/>
      <c r="L20" s="94"/>
      <c r="M20" s="230"/>
      <c r="N20" s="178"/>
      <c r="O20" s="93"/>
      <c r="P20" s="247"/>
      <c r="Q20" s="199"/>
      <c r="R20" s="339"/>
      <c r="S20" s="90"/>
      <c r="T20" s="94"/>
      <c r="U20" s="230"/>
      <c r="V20" s="178"/>
      <c r="W20" s="93"/>
      <c r="X20" s="89"/>
      <c r="Y20" s="95"/>
      <c r="Z20" s="339"/>
      <c r="AA20" s="90" t="s">
        <v>300</v>
      </c>
      <c r="AB20" s="94">
        <v>15</v>
      </c>
      <c r="AC20" s="230"/>
      <c r="AD20" s="178"/>
      <c r="AE20" s="93"/>
      <c r="AF20" s="89">
        <v>1</v>
      </c>
      <c r="AG20" s="95"/>
      <c r="AH20" s="339"/>
      <c r="AI20" s="90"/>
      <c r="AJ20" s="94"/>
      <c r="AK20" s="230"/>
      <c r="AL20" s="178"/>
      <c r="AM20" s="93"/>
      <c r="AN20" s="89"/>
      <c r="AO20" s="95"/>
    </row>
    <row r="21" spans="1:41" s="8" customFormat="1" ht="14.1" customHeight="1">
      <c r="A21" s="348"/>
      <c r="B21" s="339"/>
      <c r="C21" s="90"/>
      <c r="D21" s="94"/>
      <c r="E21" s="230"/>
      <c r="F21" s="178"/>
      <c r="G21" s="93"/>
      <c r="H21" s="89"/>
      <c r="I21" s="95"/>
      <c r="J21" s="339"/>
      <c r="K21" s="90"/>
      <c r="L21" s="94"/>
      <c r="M21" s="230"/>
      <c r="N21" s="178"/>
      <c r="O21" s="93"/>
      <c r="P21" s="161"/>
      <c r="Q21" s="95"/>
      <c r="R21" s="339"/>
      <c r="S21" s="90"/>
      <c r="T21" s="94"/>
      <c r="U21" s="230"/>
      <c r="V21" s="178"/>
      <c r="W21" s="93"/>
      <c r="X21" s="161"/>
      <c r="Y21" s="95"/>
      <c r="Z21" s="339"/>
      <c r="AA21" s="90" t="s">
        <v>301</v>
      </c>
      <c r="AB21" s="94">
        <v>10</v>
      </c>
      <c r="AC21" s="230"/>
      <c r="AD21" s="178"/>
      <c r="AE21" s="93"/>
      <c r="AF21" s="89">
        <v>1</v>
      </c>
      <c r="AG21" s="95"/>
      <c r="AH21" s="339"/>
      <c r="AI21" s="90"/>
      <c r="AJ21" s="94"/>
      <c r="AK21" s="230"/>
      <c r="AL21" s="178"/>
      <c r="AM21" s="93"/>
      <c r="AN21" s="161"/>
      <c r="AO21" s="95"/>
    </row>
    <row r="22" spans="1:41" s="8" customFormat="1" ht="14.1" customHeight="1">
      <c r="A22" s="348"/>
      <c r="B22" s="339"/>
      <c r="C22" s="90"/>
      <c r="D22" s="94"/>
      <c r="E22" s="230"/>
      <c r="F22" s="178"/>
      <c r="G22" s="93"/>
      <c r="H22" s="89"/>
      <c r="I22" s="95"/>
      <c r="J22" s="339"/>
      <c r="K22" s="90"/>
      <c r="L22" s="94"/>
      <c r="M22" s="160"/>
      <c r="N22" s="160"/>
      <c r="O22" s="93"/>
      <c r="P22" s="235"/>
      <c r="Q22" s="92"/>
      <c r="R22" s="339"/>
      <c r="S22" s="90"/>
      <c r="T22" s="94"/>
      <c r="U22" s="230"/>
      <c r="V22" s="178"/>
      <c r="W22" s="93"/>
      <c r="X22" s="161"/>
      <c r="Y22" s="95"/>
      <c r="Z22" s="339"/>
      <c r="AA22" s="90"/>
      <c r="AB22" s="94"/>
      <c r="AC22" s="230"/>
      <c r="AD22" s="178"/>
      <c r="AE22" s="93"/>
      <c r="AF22" s="235"/>
      <c r="AG22" s="95"/>
      <c r="AH22" s="339"/>
      <c r="AI22" s="90"/>
      <c r="AJ22" s="94"/>
      <c r="AK22" s="230"/>
      <c r="AL22" s="178"/>
      <c r="AM22" s="93"/>
      <c r="AN22" s="161"/>
      <c r="AO22" s="95"/>
    </row>
    <row r="23" spans="1:41" s="8" customFormat="1" ht="14.1" customHeight="1">
      <c r="A23" s="348"/>
      <c r="B23" s="340"/>
      <c r="C23" s="90"/>
      <c r="D23" s="94"/>
      <c r="E23" s="160"/>
      <c r="F23" s="160"/>
      <c r="G23" s="93"/>
      <c r="H23" s="89"/>
      <c r="I23" s="95"/>
      <c r="J23" s="340"/>
      <c r="K23" s="90"/>
      <c r="L23" s="94"/>
      <c r="M23" s="160"/>
      <c r="N23" s="160"/>
      <c r="O23" s="93"/>
      <c r="P23" s="89"/>
      <c r="Q23" s="95"/>
      <c r="R23" s="340"/>
      <c r="S23" s="90"/>
      <c r="T23" s="94"/>
      <c r="U23" s="160"/>
      <c r="V23" s="160"/>
      <c r="W23" s="93"/>
      <c r="X23" s="161"/>
      <c r="Y23" s="95"/>
      <c r="Z23" s="340"/>
      <c r="AA23" s="90"/>
      <c r="AB23" s="94"/>
      <c r="AC23" s="230"/>
      <c r="AD23" s="178"/>
      <c r="AE23" s="93"/>
      <c r="AF23" s="89"/>
      <c r="AG23" s="95"/>
      <c r="AH23" s="340"/>
      <c r="AI23" s="90"/>
      <c r="AJ23" s="94"/>
      <c r="AK23" s="160"/>
      <c r="AL23" s="160"/>
      <c r="AM23" s="93"/>
      <c r="AN23" s="161"/>
      <c r="AO23" s="95"/>
    </row>
    <row r="24" spans="1:41" s="8" customFormat="1" ht="14.1" customHeight="1">
      <c r="A24" s="348"/>
      <c r="B24" s="336"/>
      <c r="C24" s="90"/>
      <c r="D24" s="94"/>
      <c r="E24" s="160"/>
      <c r="F24" s="160"/>
      <c r="G24" s="93"/>
      <c r="H24" s="89"/>
      <c r="I24" s="92"/>
      <c r="J24" s="231" t="s">
        <v>274</v>
      </c>
      <c r="K24" s="90" t="s">
        <v>276</v>
      </c>
      <c r="L24" s="94">
        <v>50</v>
      </c>
      <c r="M24" s="160"/>
      <c r="N24" s="160"/>
      <c r="O24" s="93"/>
      <c r="P24" s="89">
        <v>3</v>
      </c>
      <c r="Q24" s="92"/>
      <c r="R24" s="336" t="s">
        <v>343</v>
      </c>
      <c r="S24" s="90" t="s">
        <v>344</v>
      </c>
      <c r="T24" s="94">
        <v>50</v>
      </c>
      <c r="U24" s="160"/>
      <c r="V24" s="160"/>
      <c r="W24" s="93"/>
      <c r="X24" s="89">
        <v>3</v>
      </c>
      <c r="Y24" s="92"/>
      <c r="Z24" s="236"/>
      <c r="AA24" s="90"/>
      <c r="AB24" s="94"/>
      <c r="AC24" s="160"/>
      <c r="AD24" s="160"/>
      <c r="AE24" s="93"/>
      <c r="AF24" s="89"/>
      <c r="AG24" s="92"/>
      <c r="AH24" s="336"/>
      <c r="AI24" s="90"/>
      <c r="AJ24" s="94"/>
      <c r="AK24" s="160"/>
      <c r="AL24" s="160"/>
      <c r="AM24" s="93"/>
      <c r="AN24" s="89"/>
      <c r="AO24" s="92"/>
    </row>
    <row r="25" spans="1:41" s="8" customFormat="1" ht="14.1" customHeight="1">
      <c r="A25" s="348"/>
      <c r="B25" s="339"/>
      <c r="C25" s="202"/>
      <c r="D25" s="94"/>
      <c r="E25" s="160"/>
      <c r="F25" s="175"/>
      <c r="G25" s="93"/>
      <c r="H25" s="161"/>
      <c r="I25" s="92"/>
      <c r="J25" s="231" t="s">
        <v>275</v>
      </c>
      <c r="K25" s="202"/>
      <c r="L25" s="94"/>
      <c r="M25" s="160"/>
      <c r="N25" s="175"/>
      <c r="O25" s="93"/>
      <c r="P25" s="161"/>
      <c r="Q25" s="92"/>
      <c r="R25" s="345"/>
      <c r="S25" s="202"/>
      <c r="T25" s="94"/>
      <c r="U25" s="160"/>
      <c r="V25" s="175"/>
      <c r="W25" s="93"/>
      <c r="X25" s="161"/>
      <c r="Y25" s="92"/>
      <c r="Z25" s="231"/>
      <c r="AA25" s="202"/>
      <c r="AB25" s="94"/>
      <c r="AC25" s="160"/>
      <c r="AD25" s="175"/>
      <c r="AE25" s="93"/>
      <c r="AF25" s="161"/>
      <c r="AG25" s="92"/>
      <c r="AH25" s="339"/>
      <c r="AI25" s="202"/>
      <c r="AJ25" s="94"/>
      <c r="AK25" s="160"/>
      <c r="AL25" s="175"/>
      <c r="AM25" s="93"/>
      <c r="AN25" s="161"/>
      <c r="AO25" s="92"/>
    </row>
    <row r="26" spans="1:41" s="8" customFormat="1" ht="14.1" customHeight="1">
      <c r="A26" s="348"/>
      <c r="B26" s="339"/>
      <c r="C26" s="90"/>
      <c r="D26" s="94"/>
      <c r="E26" s="176"/>
      <c r="F26" s="176"/>
      <c r="G26" s="205"/>
      <c r="H26" s="89"/>
      <c r="I26" s="100"/>
      <c r="J26" s="231"/>
      <c r="K26" s="90"/>
      <c r="L26" s="94"/>
      <c r="M26" s="176"/>
      <c r="N26" s="176"/>
      <c r="O26" s="205"/>
      <c r="P26" s="161"/>
      <c r="Q26" s="100"/>
      <c r="R26" s="345"/>
      <c r="S26" s="90"/>
      <c r="T26" s="94"/>
      <c r="U26" s="176"/>
      <c r="V26" s="176"/>
      <c r="W26" s="205"/>
      <c r="X26" s="161"/>
      <c r="Y26" s="100"/>
      <c r="Z26" s="231"/>
      <c r="AA26" s="90"/>
      <c r="AB26" s="94"/>
      <c r="AC26" s="176"/>
      <c r="AD26" s="176"/>
      <c r="AE26" s="205"/>
      <c r="AF26" s="161"/>
      <c r="AG26" s="100"/>
      <c r="AH26" s="339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48"/>
      <c r="B27" s="339"/>
      <c r="C27" s="90"/>
      <c r="D27" s="94"/>
      <c r="E27" s="97"/>
      <c r="F27" s="160"/>
      <c r="G27" s="93"/>
      <c r="H27" s="89"/>
      <c r="I27" s="95"/>
      <c r="J27" s="231"/>
      <c r="K27" s="90"/>
      <c r="L27" s="94"/>
      <c r="M27" s="97"/>
      <c r="N27" s="160"/>
      <c r="O27" s="93"/>
      <c r="P27" s="89"/>
      <c r="Q27" s="95"/>
      <c r="R27" s="345"/>
      <c r="S27" s="90"/>
      <c r="T27" s="94"/>
      <c r="U27" s="97"/>
      <c r="V27" s="160"/>
      <c r="W27" s="93"/>
      <c r="X27" s="89"/>
      <c r="Y27" s="95"/>
      <c r="Z27" s="231"/>
      <c r="AA27" s="90"/>
      <c r="AB27" s="94"/>
      <c r="AC27" s="97"/>
      <c r="AD27" s="160"/>
      <c r="AE27" s="93"/>
      <c r="AF27" s="89"/>
      <c r="AG27" s="95"/>
      <c r="AH27" s="339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48"/>
      <c r="B28" s="339"/>
      <c r="C28" s="90"/>
      <c r="D28" s="94"/>
      <c r="E28" s="53"/>
      <c r="F28" s="160"/>
      <c r="G28" s="93"/>
      <c r="H28" s="161"/>
      <c r="I28" s="92"/>
      <c r="J28" s="231"/>
      <c r="K28" s="90"/>
      <c r="L28" s="94"/>
      <c r="M28" s="53"/>
      <c r="N28" s="160"/>
      <c r="O28" s="93"/>
      <c r="P28" s="161"/>
      <c r="Q28" s="92"/>
      <c r="R28" s="345"/>
      <c r="S28" s="90"/>
      <c r="T28" s="94"/>
      <c r="U28" s="53"/>
      <c r="V28" s="160"/>
      <c r="W28" s="93"/>
      <c r="X28" s="161"/>
      <c r="Y28" s="92"/>
      <c r="Z28" s="231"/>
      <c r="AA28" s="90"/>
      <c r="AB28" s="94"/>
      <c r="AC28" s="53"/>
      <c r="AD28" s="160"/>
      <c r="AE28" s="93"/>
      <c r="AF28" s="161"/>
      <c r="AG28" s="92"/>
      <c r="AH28" s="339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49"/>
      <c r="B29" s="340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346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340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143</v>
      </c>
      <c r="J30" s="8"/>
      <c r="K30" s="40" t="s">
        <v>144</v>
      </c>
      <c r="L30" s="8"/>
      <c r="R30" s="8"/>
      <c r="S30" s="8" t="s">
        <v>142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spans="5:5" customFormat="1" ht="16.5"/>
    <row r="50" spans="5:5" customFormat="1" ht="16.5"/>
    <row r="51" spans="5:5" customFormat="1" ht="16.5"/>
    <row r="52" spans="5:5" customFormat="1" ht="16.5"/>
    <row r="53" spans="5:5" customFormat="1" ht="16.5"/>
    <row r="54" spans="5:5" customFormat="1" ht="16.5"/>
    <row r="55" spans="5:5" customFormat="1" ht="16.5"/>
    <row r="56" spans="5:5" customFormat="1" ht="16.5"/>
    <row r="57" spans="5:5" customFormat="1" ht="16.5"/>
    <row r="58" spans="5:5" customFormat="1" ht="16.5"/>
    <row r="59" spans="5:5" customFormat="1" ht="16.5"/>
    <row r="60" spans="5:5" customFormat="1" ht="16.5"/>
    <row r="61" spans="5:5" customFormat="1" ht="16.5">
      <c r="E61" t="s">
        <v>184</v>
      </c>
    </row>
    <row r="62" spans="5:5" customFormat="1" ht="16.5"/>
    <row r="63" spans="5:5" customFormat="1" ht="16.5"/>
    <row r="64" spans="5:5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spans="3:40" ht="16.5"/>
    <row r="65506" spans="3:40" ht="16.5">
      <c r="C65506"/>
      <c r="F65506"/>
      <c r="G65506"/>
      <c r="H65506"/>
      <c r="K65506"/>
      <c r="P65506"/>
      <c r="X65506"/>
      <c r="AA65506"/>
      <c r="AF65506"/>
      <c r="AI65506"/>
      <c r="AN65506"/>
    </row>
    <row r="65507" spans="3:40" ht="16.5">
      <c r="C65507"/>
      <c r="F65507"/>
      <c r="G65507"/>
      <c r="H65507"/>
      <c r="K65507"/>
      <c r="P65507"/>
      <c r="X65507"/>
      <c r="AA65507"/>
      <c r="AF65507"/>
      <c r="AI65507"/>
      <c r="AN65507"/>
    </row>
    <row r="65508" spans="3:40" ht="16.5">
      <c r="C65508"/>
      <c r="F65508"/>
      <c r="G65508"/>
      <c r="H65508"/>
      <c r="K65508"/>
      <c r="P65508"/>
      <c r="X65508"/>
      <c r="AA65508"/>
      <c r="AF65508"/>
      <c r="AI65508"/>
      <c r="AN65508"/>
    </row>
    <row r="65509" spans="3:40" ht="16.5">
      <c r="C65509"/>
      <c r="F65509"/>
      <c r="G65509"/>
      <c r="H65509"/>
      <c r="K65509"/>
      <c r="P65509"/>
      <c r="X65509"/>
      <c r="AA65509"/>
      <c r="AF65509"/>
      <c r="AI65509"/>
      <c r="AN65509"/>
    </row>
    <row r="65510" spans="3:40" ht="16.5">
      <c r="C65510"/>
      <c r="F65510"/>
      <c r="G65510"/>
      <c r="H65510"/>
      <c r="K65510"/>
      <c r="P65510"/>
      <c r="X65510"/>
      <c r="AA65510"/>
      <c r="AF65510"/>
      <c r="AI65510"/>
      <c r="AN65510"/>
    </row>
    <row r="65511" spans="3:40" ht="16.5">
      <c r="C65511"/>
      <c r="F65511"/>
      <c r="G65511"/>
      <c r="H65511"/>
      <c r="K65511"/>
      <c r="P65511"/>
      <c r="X65511"/>
      <c r="AA65511"/>
      <c r="AF65511"/>
      <c r="AI65511"/>
      <c r="AN65511"/>
    </row>
    <row r="65512" spans="3:40" ht="16.5">
      <c r="C65512"/>
      <c r="F65512"/>
      <c r="G65512"/>
      <c r="H65512"/>
      <c r="K65512"/>
      <c r="P65512"/>
      <c r="X65512"/>
      <c r="AA65512"/>
      <c r="AF65512"/>
      <c r="AI65512"/>
      <c r="AN65512"/>
    </row>
    <row r="65513" spans="3:40" ht="16.5">
      <c r="C65513"/>
      <c r="F65513"/>
      <c r="G65513"/>
      <c r="H65513"/>
      <c r="K65513"/>
      <c r="P65513"/>
      <c r="X65513"/>
      <c r="AA65513"/>
      <c r="AF65513"/>
      <c r="AI65513"/>
      <c r="AN65513"/>
    </row>
  </sheetData>
  <mergeCells count="24">
    <mergeCell ref="A5:A16"/>
    <mergeCell ref="A17:A29"/>
    <mergeCell ref="A3:A4"/>
    <mergeCell ref="D1:J1"/>
    <mergeCell ref="AI3:AJ3"/>
    <mergeCell ref="K3:L3"/>
    <mergeCell ref="K2:AO2"/>
    <mergeCell ref="S3:T3"/>
    <mergeCell ref="C3:D3"/>
    <mergeCell ref="AA3:AB3"/>
    <mergeCell ref="D2:E2"/>
    <mergeCell ref="B17:B23"/>
    <mergeCell ref="J17:J23"/>
    <mergeCell ref="R17:R23"/>
    <mergeCell ref="B24:B29"/>
    <mergeCell ref="R24:R29"/>
    <mergeCell ref="Z17:Z23"/>
    <mergeCell ref="AH17:AH23"/>
    <mergeCell ref="AH24:AH29"/>
    <mergeCell ref="B5:B10"/>
    <mergeCell ref="J5:J10"/>
    <mergeCell ref="R5:R10"/>
    <mergeCell ref="Z5:Z10"/>
    <mergeCell ref="AH5:AH1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workbookViewId="0">
      <selection activeCell="H24" sqref="H24"/>
    </sheetView>
  </sheetViews>
  <sheetFormatPr defaultRowHeight="16.5"/>
  <cols>
    <col min="1" max="1" width="2.875" customWidth="1"/>
    <col min="2" max="2" width="3.5" customWidth="1"/>
    <col min="3" max="3" width="10.5" style="3" customWidth="1"/>
    <col min="4" max="4" width="4.5" customWidth="1"/>
    <col min="5" max="5" width="5.5" hidden="1" customWidth="1"/>
    <col min="6" max="6" width="5.875" style="5" hidden="1" customWidth="1"/>
    <col min="7" max="7" width="6.5" style="5" hidden="1" customWidth="1"/>
    <col min="8" max="8" width="3.5" style="31" customWidth="1"/>
    <col min="9" max="9" width="4.5" customWidth="1"/>
    <col min="10" max="10" width="3.5" customWidth="1"/>
    <col min="11" max="11" width="10.5" style="3" customWidth="1"/>
    <col min="12" max="12" width="4.5" customWidth="1"/>
    <col min="13" max="13" width="6.5" hidden="1" customWidth="1"/>
    <col min="14" max="14" width="5.875" hidden="1" customWidth="1"/>
    <col min="15" max="15" width="6" hidden="1" customWidth="1"/>
    <col min="16" max="16" width="3.5" style="31" customWidth="1"/>
    <col min="17" max="17" width="4.5" customWidth="1"/>
    <col min="18" max="18" width="3.5" customWidth="1"/>
    <col min="19" max="19" width="10.5" customWidth="1"/>
    <col min="20" max="20" width="4.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5" customWidth="1"/>
    <col min="26" max="26" width="3.5" customWidth="1"/>
    <col min="27" max="27" width="11.125" style="3" customWidth="1"/>
    <col min="28" max="28" width="4.5" customWidth="1"/>
    <col min="29" max="31" width="6.5" hidden="1" customWidth="1"/>
    <col min="32" max="32" width="3.5" style="31" customWidth="1"/>
    <col min="33" max="33" width="4.5" customWidth="1"/>
    <col min="34" max="34" width="3.5" customWidth="1"/>
    <col min="35" max="35" width="10.5" style="3" customWidth="1"/>
    <col min="36" max="36" width="4.5" customWidth="1"/>
    <col min="37" max="39" width="6.5" hidden="1" customWidth="1"/>
    <col min="40" max="40" width="3.5" style="31" customWidth="1"/>
    <col min="41" max="41" width="4.5" customWidth="1"/>
  </cols>
  <sheetData>
    <row r="1" spans="1:41" ht="19.5" customHeight="1">
      <c r="A1" s="7"/>
      <c r="B1" s="7"/>
      <c r="C1" s="7"/>
      <c r="D1" s="350" t="s">
        <v>12</v>
      </c>
      <c r="E1" s="350"/>
      <c r="F1" s="350"/>
      <c r="G1" s="350"/>
      <c r="H1" s="350"/>
      <c r="I1" s="350"/>
      <c r="J1" s="350"/>
      <c r="K1" t="s">
        <v>146</v>
      </c>
      <c r="L1" t="s">
        <v>135</v>
      </c>
      <c r="Q1">
        <v>114</v>
      </c>
      <c r="R1" t="s">
        <v>136</v>
      </c>
      <c r="S1" t="s">
        <v>304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54">
        <v>68</v>
      </c>
      <c r="E2" s="354"/>
      <c r="F2" s="28"/>
      <c r="G2" s="28"/>
      <c r="H2" s="28"/>
      <c r="I2" s="28"/>
      <c r="J2" s="29"/>
      <c r="K2" s="351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2"/>
      <c r="AB2" s="352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</row>
    <row r="3" spans="1:41" s="8" customFormat="1" ht="14.1" customHeight="1">
      <c r="A3" s="353" t="s">
        <v>2</v>
      </c>
      <c r="B3" s="9"/>
      <c r="C3" s="335" t="s">
        <v>305</v>
      </c>
      <c r="D3" s="335"/>
      <c r="E3" s="16"/>
      <c r="F3" s="16"/>
      <c r="G3" s="16"/>
      <c r="H3" s="27"/>
      <c r="I3" s="9" t="s">
        <v>3</v>
      </c>
      <c r="J3" s="9"/>
      <c r="K3" s="335" t="s">
        <v>306</v>
      </c>
      <c r="L3" s="335"/>
      <c r="M3" s="16"/>
      <c r="N3" s="16"/>
      <c r="O3" s="16"/>
      <c r="P3" s="27"/>
      <c r="Q3" s="9" t="s">
        <v>4</v>
      </c>
      <c r="R3" s="126"/>
      <c r="S3" s="335" t="s">
        <v>307</v>
      </c>
      <c r="T3" s="335"/>
      <c r="U3" s="16"/>
      <c r="V3" s="16"/>
      <c r="W3" s="16"/>
      <c r="X3" s="27"/>
      <c r="Y3" s="9" t="s">
        <v>5</v>
      </c>
      <c r="Z3" s="126"/>
      <c r="AA3" s="335" t="s">
        <v>308</v>
      </c>
      <c r="AB3" s="335"/>
      <c r="AC3" s="16"/>
      <c r="AD3" s="16"/>
      <c r="AE3" s="16"/>
      <c r="AF3" s="27"/>
      <c r="AG3" s="9" t="s">
        <v>6</v>
      </c>
      <c r="AH3" s="126"/>
      <c r="AI3" s="335" t="s">
        <v>309</v>
      </c>
      <c r="AJ3" s="335"/>
      <c r="AK3" s="16"/>
      <c r="AL3" s="16"/>
      <c r="AM3" s="16"/>
      <c r="AN3" s="27"/>
      <c r="AO3" s="9" t="s">
        <v>21</v>
      </c>
    </row>
    <row r="4" spans="1:41" s="8" customFormat="1" ht="14.1" customHeight="1">
      <c r="A4" s="353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27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1" customHeight="1">
      <c r="A5" s="355" t="s">
        <v>134</v>
      </c>
      <c r="B5" s="341" t="s">
        <v>145</v>
      </c>
      <c r="C5" s="201" t="s">
        <v>140</v>
      </c>
      <c r="D5" s="53">
        <v>70</v>
      </c>
      <c r="E5" s="228"/>
      <c r="F5" s="175"/>
      <c r="G5" s="229"/>
      <c r="H5" s="89">
        <f>(D5*$D$2)/1000</f>
        <v>4.76</v>
      </c>
      <c r="I5" s="95"/>
      <c r="J5" s="336" t="s">
        <v>132</v>
      </c>
      <c r="K5" s="201" t="s">
        <v>132</v>
      </c>
      <c r="L5" s="53">
        <v>240</v>
      </c>
      <c r="M5" s="228"/>
      <c r="N5" s="175"/>
      <c r="O5" s="229"/>
      <c r="P5" s="89">
        <f>(L5*$D$2)/1000</f>
        <v>16.32</v>
      </c>
      <c r="Q5" s="224"/>
      <c r="R5" s="341" t="s">
        <v>145</v>
      </c>
      <c r="S5" s="201" t="s">
        <v>244</v>
      </c>
      <c r="T5" s="53">
        <v>55</v>
      </c>
      <c r="U5" s="228"/>
      <c r="V5" s="175"/>
      <c r="W5" s="229"/>
      <c r="X5" s="89">
        <f>(T5*$D$2)/1000</f>
        <v>3.74</v>
      </c>
      <c r="Y5" s="95"/>
      <c r="Z5" s="336" t="s">
        <v>132</v>
      </c>
      <c r="AA5" s="201" t="s">
        <v>132</v>
      </c>
      <c r="AB5" s="53">
        <v>240</v>
      </c>
      <c r="AC5" s="228"/>
      <c r="AD5" s="175"/>
      <c r="AE5" s="229"/>
      <c r="AF5" s="89">
        <f>(AB5*$D$2)/1000</f>
        <v>16.32</v>
      </c>
      <c r="AG5" s="224"/>
      <c r="AH5" s="341"/>
      <c r="AI5" s="201"/>
      <c r="AJ5" s="53"/>
      <c r="AK5" s="228"/>
      <c r="AL5" s="175"/>
      <c r="AM5" s="229"/>
      <c r="AN5" s="89"/>
      <c r="AO5" s="95"/>
    </row>
    <row r="6" spans="1:41" s="8" customFormat="1" ht="14.1" customHeight="1">
      <c r="A6" s="355"/>
      <c r="B6" s="342"/>
      <c r="C6" s="201" t="s">
        <v>157</v>
      </c>
      <c r="D6" s="53">
        <v>55</v>
      </c>
      <c r="E6" s="228"/>
      <c r="F6" s="175"/>
      <c r="G6" s="229"/>
      <c r="H6" s="89">
        <f>(D6*$D$2)/1000</f>
        <v>3.74</v>
      </c>
      <c r="I6" s="95"/>
      <c r="J6" s="337"/>
      <c r="K6" s="201"/>
      <c r="L6" s="53"/>
      <c r="M6" s="228"/>
      <c r="N6" s="175"/>
      <c r="O6" s="229"/>
      <c r="P6" s="89"/>
      <c r="Q6" s="224"/>
      <c r="R6" s="342"/>
      <c r="S6" s="201" t="s">
        <v>181</v>
      </c>
      <c r="T6" s="53">
        <v>70</v>
      </c>
      <c r="U6" s="228"/>
      <c r="V6" s="175"/>
      <c r="W6" s="229"/>
      <c r="X6" s="89">
        <f>(T6*$D$2)/1000</f>
        <v>4.76</v>
      </c>
      <c r="Y6" s="95"/>
      <c r="Z6" s="337"/>
      <c r="AA6" s="201"/>
      <c r="AB6" s="53"/>
      <c r="AC6" s="228"/>
      <c r="AD6" s="175"/>
      <c r="AE6" s="229"/>
      <c r="AF6" s="89"/>
      <c r="AG6" s="224"/>
      <c r="AH6" s="342"/>
      <c r="AI6" s="201"/>
      <c r="AJ6" s="53"/>
      <c r="AK6" s="228"/>
      <c r="AL6" s="175"/>
      <c r="AM6" s="229"/>
      <c r="AN6" s="89"/>
      <c r="AO6" s="95"/>
    </row>
    <row r="7" spans="1:41" s="8" customFormat="1" ht="14.1" customHeight="1">
      <c r="A7" s="355"/>
      <c r="B7" s="342"/>
      <c r="D7" s="53"/>
      <c r="E7" s="228"/>
      <c r="F7" s="175"/>
      <c r="G7" s="229"/>
      <c r="H7" s="89"/>
      <c r="I7" s="201"/>
      <c r="J7" s="337"/>
      <c r="K7" s="201"/>
      <c r="L7" s="53"/>
      <c r="M7" s="228"/>
      <c r="N7" s="175"/>
      <c r="O7" s="229"/>
      <c r="P7" s="89"/>
      <c r="Q7" s="224"/>
      <c r="R7" s="342"/>
      <c r="T7" s="53"/>
      <c r="U7" s="228"/>
      <c r="V7" s="175"/>
      <c r="W7" s="229"/>
      <c r="X7" s="89"/>
      <c r="Y7" s="201"/>
      <c r="Z7" s="337"/>
      <c r="AA7" s="201"/>
      <c r="AB7" s="53"/>
      <c r="AC7" s="228"/>
      <c r="AD7" s="175"/>
      <c r="AE7" s="229"/>
      <c r="AF7" s="89"/>
      <c r="AG7" s="224"/>
      <c r="AH7" s="342"/>
      <c r="AJ7" s="53"/>
      <c r="AK7" s="228"/>
      <c r="AL7" s="175"/>
      <c r="AM7" s="229"/>
      <c r="AN7" s="89"/>
      <c r="AO7" s="201"/>
    </row>
    <row r="8" spans="1:41" s="8" customFormat="1" ht="14.1" customHeight="1">
      <c r="A8" s="355"/>
      <c r="B8" s="342"/>
      <c r="C8" s="201"/>
      <c r="D8" s="53"/>
      <c r="E8" s="228"/>
      <c r="F8" s="175"/>
      <c r="G8" s="229"/>
      <c r="H8" s="89"/>
      <c r="I8" s="95"/>
      <c r="J8" s="337"/>
      <c r="K8" s="201"/>
      <c r="L8" s="53"/>
      <c r="M8" s="228"/>
      <c r="N8" s="175"/>
      <c r="O8" s="229"/>
      <c r="P8" s="89"/>
      <c r="Q8" s="224"/>
      <c r="R8" s="342"/>
      <c r="S8" s="201"/>
      <c r="T8" s="53"/>
      <c r="U8" s="228"/>
      <c r="V8" s="175"/>
      <c r="W8" s="229"/>
      <c r="X8" s="89"/>
      <c r="Y8" s="95"/>
      <c r="Z8" s="337"/>
      <c r="AA8" s="201"/>
      <c r="AB8" s="53"/>
      <c r="AC8" s="228"/>
      <c r="AD8" s="175"/>
      <c r="AE8" s="229"/>
      <c r="AF8" s="89"/>
      <c r="AG8" s="224"/>
      <c r="AH8" s="342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55"/>
      <c r="B9" s="342"/>
      <c r="C9" s="201"/>
      <c r="D9" s="53"/>
      <c r="E9" s="228"/>
      <c r="F9" s="175"/>
      <c r="G9" s="229"/>
      <c r="H9" s="89"/>
      <c r="I9" s="95"/>
      <c r="J9" s="337"/>
      <c r="K9" s="201"/>
      <c r="L9" s="53"/>
      <c r="M9" s="228"/>
      <c r="N9" s="175"/>
      <c r="O9" s="229"/>
      <c r="P9" s="89"/>
      <c r="Q9" s="224"/>
      <c r="R9" s="342"/>
      <c r="S9" s="201"/>
      <c r="T9" s="53"/>
      <c r="U9" s="228"/>
      <c r="V9" s="175"/>
      <c r="W9" s="229"/>
      <c r="X9" s="89"/>
      <c r="Y9" s="95"/>
      <c r="Z9" s="337"/>
      <c r="AA9" s="201"/>
      <c r="AB9" s="53"/>
      <c r="AC9" s="228"/>
      <c r="AD9" s="175"/>
      <c r="AE9" s="229"/>
      <c r="AF9" s="89"/>
      <c r="AG9" s="224"/>
      <c r="AH9" s="342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55"/>
      <c r="B10" s="343"/>
      <c r="C10" s="201"/>
      <c r="D10" s="53"/>
      <c r="E10" s="228"/>
      <c r="F10" s="175"/>
      <c r="G10" s="229"/>
      <c r="H10" s="89"/>
      <c r="I10" s="95"/>
      <c r="J10" s="338"/>
      <c r="K10" s="201"/>
      <c r="L10" s="53"/>
      <c r="M10" s="228"/>
      <c r="N10" s="175"/>
      <c r="O10" s="229"/>
      <c r="P10" s="89"/>
      <c r="Q10" s="224"/>
      <c r="R10" s="343"/>
      <c r="S10" s="201"/>
      <c r="T10" s="53"/>
      <c r="U10" s="228"/>
      <c r="V10" s="175"/>
      <c r="W10" s="229"/>
      <c r="X10" s="89"/>
      <c r="Y10" s="95"/>
      <c r="Z10" s="338"/>
      <c r="AA10" s="201"/>
      <c r="AB10" s="53"/>
      <c r="AC10" s="228"/>
      <c r="AD10" s="175"/>
      <c r="AE10" s="229"/>
      <c r="AF10" s="89"/>
      <c r="AG10" s="224"/>
      <c r="AH10" s="343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55"/>
      <c r="B11" s="231"/>
      <c r="C11" s="90"/>
      <c r="D11" s="91"/>
      <c r="E11" s="176"/>
      <c r="F11" s="108"/>
      <c r="G11" s="178"/>
      <c r="H11" s="89"/>
      <c r="I11" s="92"/>
      <c r="J11" s="231"/>
      <c r="K11" s="90"/>
      <c r="L11" s="91"/>
      <c r="M11" s="176"/>
      <c r="N11" s="108"/>
      <c r="O11" s="178"/>
      <c r="P11" s="89"/>
      <c r="Q11" s="92"/>
      <c r="R11" s="231"/>
      <c r="S11" s="90"/>
      <c r="T11" s="91"/>
      <c r="U11" s="176"/>
      <c r="V11" s="108"/>
      <c r="W11" s="178"/>
      <c r="X11" s="89"/>
      <c r="Y11" s="92"/>
      <c r="Z11" s="231"/>
      <c r="AA11" s="90"/>
      <c r="AB11" s="91"/>
      <c r="AC11" s="176"/>
      <c r="AD11" s="108"/>
      <c r="AE11" s="178"/>
      <c r="AF11" s="89"/>
      <c r="AG11" s="92"/>
      <c r="AH11" s="231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55"/>
      <c r="B12" s="231"/>
      <c r="C12" s="90"/>
      <c r="D12" s="91"/>
      <c r="E12" s="160"/>
      <c r="F12" s="175"/>
      <c r="G12" s="93"/>
      <c r="H12" s="89"/>
      <c r="I12" s="92"/>
      <c r="J12" s="231"/>
      <c r="K12" s="90"/>
      <c r="L12" s="91"/>
      <c r="M12" s="160"/>
      <c r="N12" s="175"/>
      <c r="O12" s="93"/>
      <c r="P12" s="89"/>
      <c r="Q12" s="92"/>
      <c r="R12" s="231"/>
      <c r="S12" s="90"/>
      <c r="T12" s="91"/>
      <c r="U12" s="160"/>
      <c r="V12" s="175"/>
      <c r="W12" s="93"/>
      <c r="X12" s="89"/>
      <c r="Y12" s="92"/>
      <c r="Z12" s="231"/>
      <c r="AA12" s="90"/>
      <c r="AB12" s="91"/>
      <c r="AC12" s="160"/>
      <c r="AD12" s="175"/>
      <c r="AE12" s="93"/>
      <c r="AF12" s="89"/>
      <c r="AG12" s="92"/>
      <c r="AH12" s="231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55"/>
      <c r="B13" s="231"/>
      <c r="C13" s="90"/>
      <c r="D13" s="225"/>
      <c r="E13" s="97"/>
      <c r="F13" s="97"/>
      <c r="G13" s="226"/>
      <c r="H13" s="89"/>
      <c r="I13" s="92"/>
      <c r="J13" s="231"/>
      <c r="K13" s="90"/>
      <c r="L13" s="225"/>
      <c r="M13" s="97"/>
      <c r="N13" s="97"/>
      <c r="O13" s="226"/>
      <c r="P13" s="161"/>
      <c r="Q13" s="92"/>
      <c r="R13" s="231"/>
      <c r="S13" s="90"/>
      <c r="T13" s="225"/>
      <c r="U13" s="97"/>
      <c r="V13" s="97"/>
      <c r="W13" s="226"/>
      <c r="X13" s="89"/>
      <c r="Y13" s="92"/>
      <c r="Z13" s="231"/>
      <c r="AA13" s="90"/>
      <c r="AB13" s="225"/>
      <c r="AC13" s="97"/>
      <c r="AD13" s="97"/>
      <c r="AE13" s="226"/>
      <c r="AF13" s="89"/>
      <c r="AG13" s="92"/>
      <c r="AH13" s="231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55"/>
      <c r="B14" s="231"/>
      <c r="C14" s="191"/>
      <c r="D14" s="200"/>
      <c r="E14" s="115"/>
      <c r="F14" s="160"/>
      <c r="G14" s="93"/>
      <c r="H14" s="89"/>
      <c r="I14" s="92"/>
      <c r="J14" s="231"/>
      <c r="K14" s="191"/>
      <c r="L14" s="200"/>
      <c r="M14" s="115"/>
      <c r="N14" s="160"/>
      <c r="O14" s="93"/>
      <c r="P14" s="161"/>
      <c r="Q14" s="92"/>
      <c r="R14" s="231"/>
      <c r="S14" s="191"/>
      <c r="T14" s="200"/>
      <c r="U14" s="115"/>
      <c r="V14" s="160"/>
      <c r="W14" s="93"/>
      <c r="X14" s="89"/>
      <c r="Y14" s="92"/>
      <c r="Z14" s="231"/>
      <c r="AA14" s="191"/>
      <c r="AB14" s="200"/>
      <c r="AC14" s="115"/>
      <c r="AD14" s="160"/>
      <c r="AE14" s="93"/>
      <c r="AF14" s="89"/>
      <c r="AG14" s="92"/>
      <c r="AH14" s="231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55"/>
      <c r="B15" s="231"/>
      <c r="C15" s="90"/>
      <c r="D15" s="94"/>
      <c r="E15" s="53"/>
      <c r="F15" s="114"/>
      <c r="G15" s="91"/>
      <c r="H15" s="89"/>
      <c r="I15" s="92"/>
      <c r="J15" s="231"/>
      <c r="K15" s="90"/>
      <c r="L15" s="94"/>
      <c r="M15" s="53"/>
      <c r="N15" s="114"/>
      <c r="O15" s="91"/>
      <c r="P15" s="105"/>
      <c r="Q15" s="92"/>
      <c r="R15" s="231"/>
      <c r="S15" s="90"/>
      <c r="T15" s="94"/>
      <c r="U15" s="53"/>
      <c r="V15" s="114"/>
      <c r="W15" s="91"/>
      <c r="X15" s="89"/>
      <c r="Y15" s="92"/>
      <c r="Z15" s="231"/>
      <c r="AA15" s="90"/>
      <c r="AB15" s="94"/>
      <c r="AC15" s="53"/>
      <c r="AD15" s="114"/>
      <c r="AE15" s="91"/>
      <c r="AF15" s="89"/>
      <c r="AG15" s="92"/>
      <c r="AH15" s="231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55"/>
      <c r="B16" s="232"/>
      <c r="C16" s="12"/>
      <c r="D16" s="59"/>
      <c r="E16" s="59"/>
      <c r="F16" s="59"/>
      <c r="G16" s="59"/>
      <c r="H16" s="89"/>
      <c r="I16" s="63"/>
      <c r="J16" s="232"/>
      <c r="K16" s="12"/>
      <c r="L16" s="59"/>
      <c r="M16" s="59"/>
      <c r="N16" s="59"/>
      <c r="O16" s="59"/>
      <c r="P16" s="27"/>
      <c r="Q16" s="63"/>
      <c r="R16" s="232"/>
      <c r="S16" s="12"/>
      <c r="T16" s="59"/>
      <c r="U16" s="59"/>
      <c r="V16" s="59"/>
      <c r="W16" s="59"/>
      <c r="X16" s="89"/>
      <c r="Y16" s="63"/>
      <c r="Z16" s="232"/>
      <c r="AA16" s="12"/>
      <c r="AB16" s="59"/>
      <c r="AC16" s="59"/>
      <c r="AD16" s="59"/>
      <c r="AE16" s="59"/>
      <c r="AF16" s="89"/>
      <c r="AG16" s="63"/>
      <c r="AH16" s="232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47" t="s">
        <v>133</v>
      </c>
      <c r="B17" s="336" t="s">
        <v>315</v>
      </c>
      <c r="C17" s="90" t="s">
        <v>316</v>
      </c>
      <c r="D17" s="94">
        <v>15</v>
      </c>
      <c r="E17" s="151"/>
      <c r="F17" s="174"/>
      <c r="G17" s="71"/>
      <c r="H17" s="80">
        <f t="shared" ref="H17" si="0">(D17*$D$2)/1000</f>
        <v>1.02</v>
      </c>
      <c r="I17" s="95"/>
      <c r="J17" s="336" t="s">
        <v>317</v>
      </c>
      <c r="K17" s="90" t="s">
        <v>169</v>
      </c>
      <c r="L17" s="94">
        <v>20</v>
      </c>
      <c r="M17" s="233"/>
      <c r="N17" s="179"/>
      <c r="O17" s="234"/>
      <c r="P17" s="80">
        <f t="shared" ref="P17:P18" si="1">(L17*$D$2)/1000</f>
        <v>1.36</v>
      </c>
      <c r="Q17" s="95"/>
      <c r="R17" s="336" t="s">
        <v>319</v>
      </c>
      <c r="S17" s="90" t="s">
        <v>320</v>
      </c>
      <c r="T17" s="94">
        <v>15</v>
      </c>
      <c r="U17" s="180"/>
      <c r="V17" s="178"/>
      <c r="W17" s="93"/>
      <c r="X17" s="89">
        <f t="shared" ref="X17" si="2">(T17*$D$2)/1000</f>
        <v>1.02</v>
      </c>
      <c r="Y17" s="95"/>
      <c r="Z17" s="336" t="s">
        <v>322</v>
      </c>
      <c r="AA17" s="90" t="s">
        <v>322</v>
      </c>
      <c r="AB17" s="94">
        <v>50</v>
      </c>
      <c r="AC17" s="230"/>
      <c r="AD17" s="178"/>
      <c r="AE17" s="93"/>
      <c r="AF17" s="89">
        <f t="shared" ref="AF17" si="3">(AB17*$D$2)/1000</f>
        <v>3.4</v>
      </c>
      <c r="AG17" s="95"/>
      <c r="AH17" s="336"/>
      <c r="AI17" s="90"/>
      <c r="AJ17" s="94"/>
      <c r="AK17" s="180"/>
      <c r="AL17" s="178"/>
      <c r="AM17" s="93"/>
      <c r="AN17" s="235"/>
      <c r="AO17" s="95"/>
    </row>
    <row r="18" spans="1:41" s="8" customFormat="1" ht="14.1" customHeight="1">
      <c r="A18" s="348"/>
      <c r="B18" s="339"/>
      <c r="C18" s="90"/>
      <c r="D18" s="94"/>
      <c r="E18" s="230"/>
      <c r="F18" s="178"/>
      <c r="G18" s="93"/>
      <c r="H18" s="89"/>
      <c r="I18" s="95"/>
      <c r="J18" s="339"/>
      <c r="K18" s="90" t="s">
        <v>318</v>
      </c>
      <c r="L18" s="94">
        <v>50</v>
      </c>
      <c r="M18" s="230"/>
      <c r="N18" s="178"/>
      <c r="O18" s="93"/>
      <c r="P18" s="80">
        <f t="shared" si="1"/>
        <v>3.4</v>
      </c>
      <c r="Q18" s="95"/>
      <c r="R18" s="339"/>
      <c r="S18" s="90" t="s">
        <v>170</v>
      </c>
      <c r="T18" s="94">
        <v>3</v>
      </c>
      <c r="U18" s="230"/>
      <c r="V18" s="178"/>
      <c r="W18" s="93"/>
      <c r="X18" s="89">
        <v>1</v>
      </c>
      <c r="Y18" s="95"/>
      <c r="Z18" s="339"/>
      <c r="AA18" s="90"/>
      <c r="AB18" s="94"/>
      <c r="AC18" s="230"/>
      <c r="AD18" s="178"/>
      <c r="AE18" s="93"/>
      <c r="AF18" s="89"/>
      <c r="AG18" s="95"/>
      <c r="AH18" s="339"/>
      <c r="AI18" s="90"/>
      <c r="AJ18" s="94"/>
      <c r="AK18" s="230"/>
      <c r="AL18" s="178"/>
      <c r="AM18" s="93"/>
      <c r="AN18" s="235"/>
      <c r="AO18" s="95"/>
    </row>
    <row r="19" spans="1:41" s="8" customFormat="1" ht="14.1" customHeight="1">
      <c r="A19" s="348"/>
      <c r="B19" s="339"/>
      <c r="C19" s="90"/>
      <c r="D19" s="94"/>
      <c r="E19" s="230"/>
      <c r="F19" s="178"/>
      <c r="G19" s="93"/>
      <c r="H19" s="89"/>
      <c r="I19" s="95"/>
      <c r="J19" s="339"/>
      <c r="K19" s="90"/>
      <c r="L19" s="94"/>
      <c r="M19" s="233"/>
      <c r="N19" s="179"/>
      <c r="O19" s="234"/>
      <c r="P19" s="80"/>
      <c r="Q19" s="95"/>
      <c r="R19" s="339"/>
      <c r="S19" s="90" t="s">
        <v>321</v>
      </c>
      <c r="T19" s="94">
        <v>30</v>
      </c>
      <c r="U19" s="230"/>
      <c r="V19" s="178"/>
      <c r="W19" s="93"/>
      <c r="X19" s="89">
        <v>2</v>
      </c>
      <c r="Y19" s="95"/>
      <c r="Z19" s="339"/>
      <c r="AA19" s="90"/>
      <c r="AB19" s="94"/>
      <c r="AC19" s="230"/>
      <c r="AD19" s="178"/>
      <c r="AE19" s="93"/>
      <c r="AF19" s="89"/>
      <c r="AG19" s="95"/>
      <c r="AH19" s="339"/>
      <c r="AI19" s="90"/>
      <c r="AJ19" s="94"/>
      <c r="AK19" s="230"/>
      <c r="AL19" s="178"/>
      <c r="AM19" s="93"/>
      <c r="AN19" s="235"/>
      <c r="AO19" s="95"/>
    </row>
    <row r="20" spans="1:41" s="8" customFormat="1" ht="14.1" customHeight="1">
      <c r="A20" s="348"/>
      <c r="B20" s="339"/>
      <c r="C20" s="90"/>
      <c r="D20" s="94"/>
      <c r="E20" s="230"/>
      <c r="F20" s="178"/>
      <c r="G20" s="93"/>
      <c r="H20" s="89"/>
      <c r="I20" s="95"/>
      <c r="J20" s="339"/>
      <c r="K20" s="90"/>
      <c r="L20" s="94"/>
      <c r="M20" s="230"/>
      <c r="N20" s="178"/>
      <c r="O20" s="93"/>
      <c r="P20" s="80"/>
      <c r="Q20" s="95"/>
      <c r="R20" s="339"/>
      <c r="S20" s="90"/>
      <c r="T20" s="94"/>
      <c r="U20" s="230"/>
      <c r="V20" s="178"/>
      <c r="W20" s="93"/>
      <c r="X20" s="89"/>
      <c r="Y20" s="95"/>
      <c r="Z20" s="339"/>
      <c r="AA20" s="90"/>
      <c r="AB20" s="94"/>
      <c r="AC20" s="230"/>
      <c r="AD20" s="178"/>
      <c r="AE20" s="93"/>
      <c r="AF20" s="89"/>
      <c r="AG20" s="95"/>
      <c r="AH20" s="339"/>
      <c r="AI20" s="90"/>
      <c r="AJ20" s="94"/>
      <c r="AK20" s="230"/>
      <c r="AL20" s="178"/>
      <c r="AM20" s="93"/>
      <c r="AN20" s="247"/>
      <c r="AO20" s="199"/>
    </row>
    <row r="21" spans="1:41" s="8" customFormat="1" ht="14.1" customHeight="1">
      <c r="A21" s="348"/>
      <c r="B21" s="339"/>
      <c r="C21" s="90"/>
      <c r="D21" s="94"/>
      <c r="E21" s="230"/>
      <c r="F21" s="178"/>
      <c r="G21" s="93"/>
      <c r="H21" s="89"/>
      <c r="I21" s="95"/>
      <c r="J21" s="339"/>
      <c r="K21" s="90"/>
      <c r="L21" s="94"/>
      <c r="M21" s="230"/>
      <c r="N21" s="178"/>
      <c r="O21" s="93"/>
      <c r="P21" s="161"/>
      <c r="Q21" s="95"/>
      <c r="R21" s="339"/>
      <c r="S21" s="90"/>
      <c r="T21" s="94"/>
      <c r="U21" s="230"/>
      <c r="V21" s="178"/>
      <c r="W21" s="93"/>
      <c r="X21" s="161"/>
      <c r="Y21" s="95"/>
      <c r="Z21" s="339"/>
      <c r="AA21" s="90"/>
      <c r="AB21" s="94"/>
      <c r="AC21" s="230"/>
      <c r="AD21" s="178"/>
      <c r="AE21" s="93"/>
      <c r="AF21" s="89"/>
      <c r="AG21" s="95"/>
      <c r="AH21" s="339"/>
      <c r="AI21" s="90"/>
      <c r="AJ21" s="94"/>
      <c r="AK21" s="180"/>
      <c r="AL21" s="178"/>
      <c r="AM21" s="93"/>
      <c r="AN21" s="235"/>
      <c r="AO21" s="95"/>
    </row>
    <row r="22" spans="1:41" s="8" customFormat="1" ht="14.1" customHeight="1">
      <c r="A22" s="348"/>
      <c r="B22" s="339"/>
      <c r="C22" s="90"/>
      <c r="D22" s="94"/>
      <c r="E22" s="230"/>
      <c r="F22" s="178"/>
      <c r="G22" s="93"/>
      <c r="H22" s="89"/>
      <c r="I22" s="95"/>
      <c r="J22" s="339"/>
      <c r="K22" s="90"/>
      <c r="L22" s="94"/>
      <c r="M22" s="160"/>
      <c r="N22" s="160"/>
      <c r="O22" s="93"/>
      <c r="P22" s="235"/>
      <c r="Q22" s="92"/>
      <c r="R22" s="339"/>
      <c r="S22" s="90"/>
      <c r="T22" s="94"/>
      <c r="U22" s="230"/>
      <c r="V22" s="178"/>
      <c r="W22" s="93"/>
      <c r="X22" s="161"/>
      <c r="Y22" s="95"/>
      <c r="Z22" s="339"/>
      <c r="AA22" s="90"/>
      <c r="AB22" s="94"/>
      <c r="AC22" s="230"/>
      <c r="AD22" s="178"/>
      <c r="AE22" s="93"/>
      <c r="AF22" s="235"/>
      <c r="AG22" s="95"/>
      <c r="AH22" s="339"/>
      <c r="AI22" s="90"/>
      <c r="AJ22" s="94"/>
      <c r="AK22" s="230"/>
      <c r="AL22" s="178"/>
      <c r="AM22" s="93"/>
      <c r="AN22" s="161"/>
      <c r="AO22" s="95"/>
    </row>
    <row r="23" spans="1:41" s="8" customFormat="1" ht="14.1" customHeight="1">
      <c r="A23" s="348"/>
      <c r="B23" s="340"/>
      <c r="C23" s="90"/>
      <c r="D23" s="94"/>
      <c r="E23" s="160"/>
      <c r="F23" s="160"/>
      <c r="G23" s="93"/>
      <c r="H23" s="89"/>
      <c r="I23" s="95"/>
      <c r="J23" s="340"/>
      <c r="K23" s="90"/>
      <c r="L23" s="94"/>
      <c r="M23" s="160"/>
      <c r="N23" s="160"/>
      <c r="O23" s="93"/>
      <c r="P23" s="89"/>
      <c r="Q23" s="95"/>
      <c r="R23" s="340"/>
      <c r="S23" s="90"/>
      <c r="T23" s="94"/>
      <c r="U23" s="160"/>
      <c r="V23" s="160"/>
      <c r="W23" s="93"/>
      <c r="X23" s="161"/>
      <c r="Y23" s="95"/>
      <c r="Z23" s="340"/>
      <c r="AA23" s="90"/>
      <c r="AB23" s="94"/>
      <c r="AC23" s="230"/>
      <c r="AD23" s="178"/>
      <c r="AE23" s="93"/>
      <c r="AF23" s="89"/>
      <c r="AG23" s="95"/>
      <c r="AH23" s="340"/>
      <c r="AI23" s="90"/>
      <c r="AJ23" s="94"/>
      <c r="AK23" s="160"/>
      <c r="AL23" s="160"/>
      <c r="AM23" s="93"/>
      <c r="AN23" s="161"/>
      <c r="AO23" s="95"/>
    </row>
    <row r="24" spans="1:41" s="8" customFormat="1" ht="14.1" customHeight="1">
      <c r="A24" s="348"/>
      <c r="B24" s="336" t="s">
        <v>334</v>
      </c>
      <c r="C24" s="90" t="s">
        <v>345</v>
      </c>
      <c r="D24" s="94">
        <v>50</v>
      </c>
      <c r="E24" s="160"/>
      <c r="F24" s="160"/>
      <c r="G24" s="93"/>
      <c r="H24" s="89">
        <v>3</v>
      </c>
      <c r="I24" s="92"/>
      <c r="J24" s="231"/>
      <c r="K24" s="90"/>
      <c r="L24" s="94"/>
      <c r="M24" s="160"/>
      <c r="N24" s="160"/>
      <c r="O24" s="93"/>
      <c r="P24" s="89"/>
      <c r="Q24" s="92"/>
      <c r="R24" s="336" t="s">
        <v>141</v>
      </c>
      <c r="S24" s="90" t="s">
        <v>150</v>
      </c>
      <c r="T24" s="94">
        <v>190</v>
      </c>
      <c r="U24" s="160"/>
      <c r="V24" s="160"/>
      <c r="W24" s="93"/>
      <c r="X24" s="89">
        <f t="shared" ref="X24" si="4">(T24*$D$2)/1000</f>
        <v>12.92</v>
      </c>
      <c r="Y24" s="92"/>
      <c r="Z24" s="236"/>
      <c r="AA24" s="90"/>
      <c r="AB24" s="94"/>
      <c r="AC24" s="160"/>
      <c r="AD24" s="160"/>
      <c r="AE24" s="93"/>
      <c r="AF24" s="89"/>
      <c r="AG24" s="92"/>
      <c r="AH24" s="336"/>
      <c r="AI24" s="90"/>
      <c r="AJ24" s="94"/>
      <c r="AK24" s="160"/>
      <c r="AL24" s="160"/>
      <c r="AM24" s="93"/>
      <c r="AN24" s="89"/>
      <c r="AO24" s="92"/>
    </row>
    <row r="25" spans="1:41" s="8" customFormat="1" ht="14.1" customHeight="1">
      <c r="A25" s="348"/>
      <c r="B25" s="339"/>
      <c r="C25" s="202"/>
      <c r="D25" s="94"/>
      <c r="E25" s="160"/>
      <c r="F25" s="175"/>
      <c r="G25" s="93"/>
      <c r="H25" s="161"/>
      <c r="I25" s="92"/>
      <c r="J25" s="231"/>
      <c r="K25" s="202"/>
      <c r="L25" s="94"/>
      <c r="M25" s="160"/>
      <c r="N25" s="175"/>
      <c r="O25" s="93"/>
      <c r="P25" s="161"/>
      <c r="Q25" s="92"/>
      <c r="R25" s="345"/>
      <c r="S25" s="202"/>
      <c r="T25" s="94"/>
      <c r="U25" s="160"/>
      <c r="V25" s="175"/>
      <c r="W25" s="93"/>
      <c r="X25" s="161"/>
      <c r="Y25" s="92"/>
      <c r="Z25" s="231"/>
      <c r="AA25" s="202"/>
      <c r="AB25" s="94"/>
      <c r="AC25" s="160"/>
      <c r="AD25" s="175"/>
      <c r="AE25" s="93"/>
      <c r="AF25" s="161"/>
      <c r="AG25" s="92"/>
      <c r="AH25" s="339"/>
      <c r="AI25" s="202"/>
      <c r="AJ25" s="94"/>
      <c r="AK25" s="160"/>
      <c r="AL25" s="175"/>
      <c r="AM25" s="93"/>
      <c r="AN25" s="161"/>
      <c r="AO25" s="92"/>
    </row>
    <row r="26" spans="1:41" s="8" customFormat="1" ht="14.1" customHeight="1">
      <c r="A26" s="348"/>
      <c r="B26" s="339"/>
      <c r="C26" s="90"/>
      <c r="D26" s="94"/>
      <c r="E26" s="176"/>
      <c r="F26" s="176"/>
      <c r="G26" s="205"/>
      <c r="H26" s="89"/>
      <c r="I26" s="100"/>
      <c r="J26" s="231"/>
      <c r="K26" s="90"/>
      <c r="L26" s="94"/>
      <c r="M26" s="176"/>
      <c r="N26" s="176"/>
      <c r="O26" s="205"/>
      <c r="P26" s="161"/>
      <c r="Q26" s="100"/>
      <c r="R26" s="345"/>
      <c r="S26" s="90"/>
      <c r="T26" s="94"/>
      <c r="U26" s="176"/>
      <c r="V26" s="176"/>
      <c r="W26" s="205"/>
      <c r="X26" s="161"/>
      <c r="Y26" s="100"/>
      <c r="Z26" s="231"/>
      <c r="AA26" s="90"/>
      <c r="AB26" s="94"/>
      <c r="AC26" s="176"/>
      <c r="AD26" s="176"/>
      <c r="AE26" s="205"/>
      <c r="AF26" s="161"/>
      <c r="AG26" s="100"/>
      <c r="AH26" s="339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48"/>
      <c r="B27" s="339"/>
      <c r="C27" s="90"/>
      <c r="D27" s="94"/>
      <c r="E27" s="97"/>
      <c r="F27" s="160"/>
      <c r="G27" s="93"/>
      <c r="H27" s="89"/>
      <c r="I27" s="95"/>
      <c r="J27" s="231"/>
      <c r="K27" s="90"/>
      <c r="L27" s="94"/>
      <c r="M27" s="97"/>
      <c r="N27" s="160"/>
      <c r="O27" s="93"/>
      <c r="P27" s="89"/>
      <c r="Q27" s="95"/>
      <c r="R27" s="345"/>
      <c r="S27" s="90"/>
      <c r="T27" s="94"/>
      <c r="U27" s="97"/>
      <c r="V27" s="160"/>
      <c r="W27" s="93"/>
      <c r="X27" s="89"/>
      <c r="Y27" s="95"/>
      <c r="Z27" s="231"/>
      <c r="AA27" s="90"/>
      <c r="AB27" s="94"/>
      <c r="AC27" s="97"/>
      <c r="AD27" s="160"/>
      <c r="AE27" s="93"/>
      <c r="AF27" s="89"/>
      <c r="AG27" s="95"/>
      <c r="AH27" s="339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48"/>
      <c r="B28" s="339"/>
      <c r="C28" s="90"/>
      <c r="D28" s="94"/>
      <c r="E28" s="53"/>
      <c r="F28" s="160"/>
      <c r="G28" s="93"/>
      <c r="H28" s="161"/>
      <c r="I28" s="92"/>
      <c r="J28" s="231"/>
      <c r="K28" s="90"/>
      <c r="L28" s="94"/>
      <c r="M28" s="53"/>
      <c r="N28" s="160"/>
      <c r="O28" s="93"/>
      <c r="P28" s="161"/>
      <c r="Q28" s="92"/>
      <c r="R28" s="345"/>
      <c r="S28" s="90"/>
      <c r="T28" s="94"/>
      <c r="U28" s="53"/>
      <c r="V28" s="160"/>
      <c r="W28" s="93"/>
      <c r="X28" s="161"/>
      <c r="Y28" s="92"/>
      <c r="Z28" s="231"/>
      <c r="AA28" s="90"/>
      <c r="AB28" s="94"/>
      <c r="AC28" s="53"/>
      <c r="AD28" s="160"/>
      <c r="AE28" s="93"/>
      <c r="AF28" s="161"/>
      <c r="AG28" s="92"/>
      <c r="AH28" s="339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49"/>
      <c r="B29" s="340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346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340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143</v>
      </c>
      <c r="J30" s="8"/>
      <c r="K30" s="40" t="s">
        <v>144</v>
      </c>
      <c r="L30" s="8"/>
      <c r="R30" s="8"/>
      <c r="S30" s="8" t="s">
        <v>40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>
      <c r="C32"/>
      <c r="F32"/>
      <c r="G32"/>
      <c r="H32"/>
      <c r="K32"/>
      <c r="P32"/>
      <c r="X32"/>
      <c r="AA32"/>
      <c r="AF32"/>
      <c r="AI32"/>
      <c r="AN32"/>
    </row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506" customFormat="1"/>
    <row r="65507" customFormat="1"/>
    <row r="65508" customFormat="1"/>
    <row r="65509" customFormat="1"/>
    <row r="65510" customFormat="1"/>
    <row r="65511" customFormat="1"/>
    <row r="65512" customFormat="1"/>
    <row r="65513" customFormat="1"/>
  </sheetData>
  <mergeCells count="24">
    <mergeCell ref="A5:A16"/>
    <mergeCell ref="A17:A29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B17:B23"/>
    <mergeCell ref="J17:J23"/>
    <mergeCell ref="R17:R23"/>
    <mergeCell ref="Z17:Z23"/>
    <mergeCell ref="AH17:AH23"/>
    <mergeCell ref="B24:B29"/>
    <mergeCell ref="R24:R29"/>
    <mergeCell ref="AH24:AH29"/>
    <mergeCell ref="B5:B10"/>
    <mergeCell ref="J5:J10"/>
    <mergeCell ref="R5:R10"/>
    <mergeCell ref="Z5:Z10"/>
    <mergeCell ref="AH5:AH10"/>
  </mergeCells>
  <phoneticPr fontId="20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8"/>
  <sheetViews>
    <sheetView zoomScaleNormal="100" workbookViewId="0">
      <selection activeCell="S19" sqref="S19"/>
    </sheetView>
  </sheetViews>
  <sheetFormatPr defaultRowHeight="14.1" customHeight="1"/>
  <cols>
    <col min="1" max="1" width="2.875" customWidth="1"/>
    <col min="2" max="2" width="3.5" style="8" customWidth="1"/>
    <col min="3" max="3" width="10.5" style="8" customWidth="1"/>
    <col min="4" max="4" width="4.5" customWidth="1"/>
    <col min="5" max="5" width="5.5" hidden="1" customWidth="1"/>
    <col min="6" max="6" width="5.875" hidden="1" customWidth="1"/>
    <col min="7" max="7" width="6.5" hidden="1" customWidth="1"/>
    <col min="8" max="8" width="3.5" style="31" customWidth="1"/>
    <col min="9" max="9" width="4.5" customWidth="1"/>
    <col min="10" max="10" width="3.5" style="8" customWidth="1"/>
    <col min="11" max="11" width="10.5" style="8" customWidth="1"/>
    <col min="12" max="12" width="4.5" style="8" customWidth="1"/>
    <col min="13" max="13" width="6.5" hidden="1" customWidth="1"/>
    <col min="14" max="14" width="5.875" hidden="1" customWidth="1"/>
    <col min="15" max="15" width="6" hidden="1" customWidth="1"/>
    <col min="16" max="16" width="3.5" style="31" customWidth="1"/>
    <col min="17" max="17" width="4.5" customWidth="1"/>
    <col min="18" max="18" width="3.5" style="8" customWidth="1"/>
    <col min="19" max="19" width="10.5" style="8" customWidth="1"/>
    <col min="20" max="20" width="4.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5" customWidth="1"/>
    <col min="26" max="26" width="3.5" style="8" customWidth="1"/>
    <col min="27" max="27" width="10.5" style="8" customWidth="1"/>
    <col min="28" max="28" width="4.5" style="5" customWidth="1"/>
    <col min="29" max="29" width="6.5" style="5" hidden="1" customWidth="1"/>
    <col min="30" max="30" width="6.875" hidden="1" customWidth="1"/>
    <col min="31" max="31" width="6.5" hidden="1" customWidth="1"/>
    <col min="32" max="32" width="3.5" style="31" customWidth="1"/>
    <col min="33" max="33" width="4.5" customWidth="1"/>
    <col min="34" max="34" width="3.5" style="8" customWidth="1"/>
    <col min="35" max="35" width="10.5" style="8" customWidth="1"/>
    <col min="36" max="36" width="4.5" customWidth="1"/>
    <col min="37" max="39" width="6.5" hidden="1" customWidth="1"/>
    <col min="40" max="40" width="3.5" style="31" customWidth="1"/>
    <col min="41" max="41" width="4.5" customWidth="1"/>
  </cols>
  <sheetData>
    <row r="1" spans="1:41" ht="19.5" customHeight="1">
      <c r="A1" s="7"/>
      <c r="B1" s="38"/>
      <c r="C1" s="38"/>
      <c r="D1" s="350" t="s">
        <v>12</v>
      </c>
      <c r="E1" s="350"/>
      <c r="F1" s="350"/>
      <c r="G1" s="350"/>
      <c r="H1" s="350"/>
      <c r="I1" s="350"/>
      <c r="J1" s="350"/>
      <c r="K1"/>
      <c r="L1" t="s">
        <v>125</v>
      </c>
      <c r="Z1" s="38"/>
      <c r="AA1" s="38"/>
      <c r="AB1" s="7"/>
      <c r="AC1" s="7"/>
      <c r="AG1" s="7"/>
      <c r="AH1" s="38"/>
      <c r="AI1" s="38"/>
      <c r="AJ1" s="7"/>
      <c r="AK1" s="7"/>
      <c r="AL1" s="7"/>
      <c r="AO1" s="7"/>
    </row>
    <row r="2" spans="1:41" ht="14.1" customHeight="1">
      <c r="A2" s="2" t="s">
        <v>11</v>
      </c>
      <c r="B2" s="39" t="s">
        <v>26</v>
      </c>
      <c r="C2" s="39" t="s">
        <v>1</v>
      </c>
      <c r="D2" s="354">
        <v>1077</v>
      </c>
      <c r="E2" s="354"/>
      <c r="F2" s="30"/>
      <c r="G2" s="30"/>
      <c r="H2" s="30"/>
      <c r="I2" s="30"/>
      <c r="J2" s="41"/>
      <c r="K2" s="351" t="s">
        <v>25</v>
      </c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2"/>
      <c r="AB2" s="352"/>
      <c r="AC2" s="352"/>
      <c r="AD2" s="352"/>
      <c r="AE2" s="352"/>
      <c r="AF2" s="352"/>
      <c r="AG2" s="352"/>
      <c r="AH2" s="352"/>
      <c r="AI2" s="352"/>
      <c r="AJ2" s="352"/>
      <c r="AK2" s="352"/>
      <c r="AL2" s="352"/>
      <c r="AM2" s="352"/>
      <c r="AN2" s="352"/>
      <c r="AO2" s="352"/>
    </row>
    <row r="3" spans="1:41" s="8" customFormat="1" ht="14.1" customHeight="1">
      <c r="A3" s="353" t="s">
        <v>16</v>
      </c>
      <c r="B3" s="9"/>
      <c r="C3" s="335">
        <v>43948</v>
      </c>
      <c r="D3" s="335"/>
      <c r="E3" s="16"/>
      <c r="F3" s="16"/>
      <c r="G3" s="16"/>
      <c r="H3" s="27"/>
      <c r="I3" s="9" t="s">
        <v>17</v>
      </c>
      <c r="J3" s="9"/>
      <c r="K3" s="335">
        <f>C3+1</f>
        <v>43949</v>
      </c>
      <c r="L3" s="335"/>
      <c r="M3" s="16"/>
      <c r="N3" s="16"/>
      <c r="O3" s="16"/>
      <c r="P3" s="27"/>
      <c r="Q3" s="9" t="s">
        <v>18</v>
      </c>
      <c r="R3" s="126"/>
      <c r="S3" s="335">
        <f>C3+2</f>
        <v>43950</v>
      </c>
      <c r="T3" s="335"/>
      <c r="U3" s="16"/>
      <c r="V3" s="16"/>
      <c r="W3" s="16"/>
      <c r="X3" s="27"/>
      <c r="Y3" s="9" t="s">
        <v>19</v>
      </c>
      <c r="Z3" s="126"/>
      <c r="AA3" s="335">
        <f>C3+3</f>
        <v>43951</v>
      </c>
      <c r="AB3" s="335"/>
      <c r="AC3" s="16"/>
      <c r="AD3" s="16"/>
      <c r="AE3" s="16"/>
      <c r="AF3" s="27"/>
      <c r="AG3" s="9" t="s">
        <v>20</v>
      </c>
      <c r="AH3" s="135"/>
      <c r="AI3" s="370">
        <f>C3+4</f>
        <v>43952</v>
      </c>
      <c r="AJ3" s="370"/>
      <c r="AK3" s="112"/>
      <c r="AL3" s="112"/>
      <c r="AM3" s="112"/>
      <c r="AN3" s="105"/>
      <c r="AO3" s="96"/>
    </row>
    <row r="4" spans="1:41" s="8" customFormat="1" ht="14.1" customHeight="1">
      <c r="A4" s="353"/>
      <c r="B4" s="9" t="s">
        <v>7</v>
      </c>
      <c r="C4" s="9" t="s">
        <v>8</v>
      </c>
      <c r="D4" s="9" t="s">
        <v>22</v>
      </c>
      <c r="E4" s="9" t="s">
        <v>28</v>
      </c>
      <c r="F4" s="9" t="s">
        <v>30</v>
      </c>
      <c r="G4" s="9" t="s">
        <v>32</v>
      </c>
      <c r="H4" s="27" t="s">
        <v>27</v>
      </c>
      <c r="I4" s="9" t="s">
        <v>41</v>
      </c>
      <c r="J4" s="9" t="s">
        <v>7</v>
      </c>
      <c r="K4" s="9" t="s">
        <v>8</v>
      </c>
      <c r="L4" s="9" t="s">
        <v>10</v>
      </c>
      <c r="M4" s="9" t="s">
        <v>28</v>
      </c>
      <c r="N4" s="9" t="s">
        <v>30</v>
      </c>
      <c r="O4" s="9" t="s">
        <v>32</v>
      </c>
      <c r="P4" s="27" t="s">
        <v>27</v>
      </c>
      <c r="Q4" s="9" t="s">
        <v>41</v>
      </c>
      <c r="R4" s="126" t="s">
        <v>7</v>
      </c>
      <c r="S4" s="9" t="s">
        <v>8</v>
      </c>
      <c r="T4" s="9" t="s">
        <v>22</v>
      </c>
      <c r="U4" s="9" t="s">
        <v>28</v>
      </c>
      <c r="V4" s="9" t="s">
        <v>30</v>
      </c>
      <c r="W4" s="9" t="s">
        <v>32</v>
      </c>
      <c r="X4" s="27" t="s">
        <v>27</v>
      </c>
      <c r="Y4" s="9" t="s">
        <v>41</v>
      </c>
      <c r="Z4" s="126" t="s">
        <v>7</v>
      </c>
      <c r="AA4" s="9" t="s">
        <v>8</v>
      </c>
      <c r="AB4" s="9" t="s">
        <v>22</v>
      </c>
      <c r="AC4" s="9" t="s">
        <v>28</v>
      </c>
      <c r="AD4" s="9" t="s">
        <v>30</v>
      </c>
      <c r="AE4" s="9" t="s">
        <v>32</v>
      </c>
      <c r="AF4" s="27" t="s">
        <v>27</v>
      </c>
      <c r="AG4" s="9" t="s">
        <v>41</v>
      </c>
      <c r="AH4" s="135"/>
      <c r="AI4" s="106"/>
      <c r="AJ4" s="96"/>
      <c r="AK4" s="96"/>
      <c r="AL4" s="96"/>
      <c r="AM4" s="96"/>
      <c r="AN4" s="105"/>
      <c r="AO4" s="96"/>
    </row>
    <row r="5" spans="1:41" s="8" customFormat="1" ht="14.1" customHeight="1">
      <c r="A5" s="367" t="s">
        <v>23</v>
      </c>
      <c r="B5" s="72" t="s">
        <v>115</v>
      </c>
      <c r="C5" s="122" t="s">
        <v>62</v>
      </c>
      <c r="D5" s="123">
        <v>120</v>
      </c>
      <c r="E5" s="65">
        <f>D5/20</f>
        <v>6</v>
      </c>
      <c r="F5" s="9"/>
      <c r="G5" s="9"/>
      <c r="H5" s="113">
        <f>(D5*$D$2)/1000</f>
        <v>129.24</v>
      </c>
      <c r="I5" s="63"/>
      <c r="J5" s="72" t="s">
        <v>61</v>
      </c>
      <c r="K5" s="122" t="s">
        <v>62</v>
      </c>
      <c r="L5" s="123">
        <v>100</v>
      </c>
      <c r="M5" s="65">
        <f>L5/20</f>
        <v>5</v>
      </c>
      <c r="N5" s="9"/>
      <c r="O5" s="9"/>
      <c r="P5" s="113">
        <f>(L5*$D$2)/1000</f>
        <v>107.7</v>
      </c>
      <c r="Q5" s="63"/>
      <c r="R5" s="72"/>
      <c r="S5" s="150"/>
      <c r="T5" s="151"/>
      <c r="U5" s="62"/>
      <c r="V5" s="152"/>
      <c r="W5" s="152"/>
      <c r="X5" s="80"/>
      <c r="Y5" s="153"/>
      <c r="Z5" s="72"/>
      <c r="AA5" s="122"/>
      <c r="AB5" s="123"/>
      <c r="AC5" s="65"/>
      <c r="AD5" s="9"/>
      <c r="AE5" s="9"/>
      <c r="AF5" s="27"/>
      <c r="AG5" s="63"/>
      <c r="AH5" s="128"/>
      <c r="AI5" s="122"/>
      <c r="AJ5" s="123"/>
      <c r="AK5" s="65"/>
      <c r="AL5" s="9"/>
      <c r="AM5" s="9"/>
      <c r="AN5" s="27"/>
      <c r="AO5" s="63"/>
    </row>
    <row r="6" spans="1:41" s="8" customFormat="1" ht="14.1" customHeight="1">
      <c r="A6" s="367"/>
      <c r="B6" s="64" t="s">
        <v>58</v>
      </c>
      <c r="C6" s="76"/>
      <c r="D6" s="77"/>
      <c r="E6" s="65"/>
      <c r="F6" s="65"/>
      <c r="G6" s="71"/>
      <c r="H6" s="116"/>
      <c r="I6" s="63"/>
      <c r="J6" s="64" t="s">
        <v>63</v>
      </c>
      <c r="K6" s="76" t="s">
        <v>64</v>
      </c>
      <c r="L6" s="77">
        <v>20</v>
      </c>
      <c r="M6" s="65">
        <f>L6/20</f>
        <v>1</v>
      </c>
      <c r="N6" s="65"/>
      <c r="O6" s="9"/>
      <c r="P6" s="113">
        <f>(L6*$D$2)/1000</f>
        <v>21.54</v>
      </c>
      <c r="Q6" s="116"/>
      <c r="R6" s="64"/>
      <c r="S6" s="76"/>
      <c r="T6" s="77"/>
      <c r="U6" s="62"/>
      <c r="V6" s="62"/>
      <c r="W6" s="152"/>
      <c r="X6" s="80"/>
      <c r="Y6" s="154"/>
      <c r="Z6" s="64"/>
      <c r="AA6" s="76"/>
      <c r="AB6" s="77"/>
      <c r="AC6" s="65"/>
      <c r="AD6" s="65"/>
      <c r="AE6" s="71"/>
      <c r="AF6" s="116"/>
      <c r="AG6" s="116"/>
      <c r="AH6" s="129"/>
      <c r="AI6" s="76"/>
      <c r="AJ6" s="77"/>
      <c r="AK6" s="65"/>
      <c r="AL6" s="65"/>
      <c r="AM6" s="9"/>
      <c r="AN6" s="27"/>
      <c r="AO6" s="116"/>
    </row>
    <row r="7" spans="1:41" s="8" customFormat="1" ht="14.1" customHeight="1">
      <c r="A7" s="367"/>
      <c r="B7" s="19" t="s">
        <v>65</v>
      </c>
      <c r="C7" s="6"/>
      <c r="D7" s="25"/>
      <c r="E7" s="9"/>
      <c r="F7" s="9"/>
      <c r="G7" s="9"/>
      <c r="H7" s="63"/>
      <c r="I7" s="63"/>
      <c r="J7" s="19" t="s">
        <v>65</v>
      </c>
      <c r="K7" s="6"/>
      <c r="L7" s="9"/>
      <c r="M7" s="9"/>
      <c r="N7" s="9"/>
      <c r="O7" s="9"/>
      <c r="P7" s="27"/>
      <c r="Q7" s="116"/>
      <c r="R7" s="19"/>
      <c r="S7" s="155"/>
      <c r="T7" s="9"/>
      <c r="U7" s="62"/>
      <c r="V7" s="152"/>
      <c r="W7" s="152"/>
      <c r="X7" s="80"/>
      <c r="Y7" s="154"/>
      <c r="Z7" s="19"/>
      <c r="AA7" s="6"/>
      <c r="AB7" s="25"/>
      <c r="AC7" s="9"/>
      <c r="AD7" s="9"/>
      <c r="AE7" s="9"/>
      <c r="AF7" s="63"/>
      <c r="AG7" s="116"/>
      <c r="AH7" s="136"/>
      <c r="AI7" s="6"/>
      <c r="AJ7" s="9"/>
      <c r="AK7" s="9"/>
      <c r="AL7" s="9"/>
      <c r="AM7" s="9"/>
      <c r="AN7" s="27"/>
      <c r="AO7" s="116"/>
    </row>
    <row r="8" spans="1:41" s="8" customFormat="1" ht="14.1" customHeight="1">
      <c r="A8" s="367" t="s">
        <v>24</v>
      </c>
      <c r="B8" s="67" t="s">
        <v>77</v>
      </c>
      <c r="C8" s="42" t="s">
        <v>80</v>
      </c>
      <c r="D8" s="216">
        <v>70</v>
      </c>
      <c r="E8" s="215"/>
      <c r="F8" s="215">
        <f>D8*0.9/35</f>
        <v>1.8</v>
      </c>
      <c r="G8" s="215"/>
      <c r="H8" s="209">
        <f>(D8*$D$2)/1000</f>
        <v>75.39</v>
      </c>
      <c r="I8" s="58" t="s">
        <v>38</v>
      </c>
      <c r="J8" s="85" t="s">
        <v>93</v>
      </c>
      <c r="K8" s="60" t="s">
        <v>119</v>
      </c>
      <c r="L8" s="65">
        <v>10</v>
      </c>
      <c r="M8" s="45"/>
      <c r="N8" s="87"/>
      <c r="O8" s="44">
        <f>L8/100</f>
        <v>0.1</v>
      </c>
      <c r="P8" s="161">
        <f>(L8*$D$2)/1000</f>
        <v>10.77</v>
      </c>
      <c r="Q8" s="92"/>
      <c r="R8" s="68"/>
      <c r="S8" s="60"/>
      <c r="T8" s="65"/>
      <c r="U8" s="151"/>
      <c r="V8" s="69"/>
      <c r="W8" s="71"/>
      <c r="X8" s="80"/>
      <c r="Y8" s="63"/>
      <c r="Z8" s="181"/>
      <c r="AA8" s="17"/>
      <c r="AB8" s="65"/>
      <c r="AC8" s="65"/>
      <c r="AD8" s="65"/>
      <c r="AE8" s="71"/>
      <c r="AF8" s="27"/>
      <c r="AG8" s="63"/>
      <c r="AH8" s="131"/>
      <c r="AI8" s="60"/>
      <c r="AJ8" s="65"/>
      <c r="AK8" s="142"/>
      <c r="AL8" s="65"/>
      <c r="AM8" s="71"/>
      <c r="AN8" s="27"/>
      <c r="AO8" s="63"/>
    </row>
    <row r="9" spans="1:41" s="8" customFormat="1" ht="14.1" customHeight="1">
      <c r="A9" s="367"/>
      <c r="B9" s="68" t="s">
        <v>81</v>
      </c>
      <c r="C9" s="60" t="s">
        <v>77</v>
      </c>
      <c r="D9" s="78">
        <v>1</v>
      </c>
      <c r="E9" s="59"/>
      <c r="F9" s="62"/>
      <c r="G9" s="71"/>
      <c r="H9" s="80">
        <f>(D9*$D$2)/1000</f>
        <v>1.077</v>
      </c>
      <c r="I9" s="63"/>
      <c r="J9" s="83" t="s">
        <v>120</v>
      </c>
      <c r="K9" s="99" t="s">
        <v>121</v>
      </c>
      <c r="L9" s="57">
        <v>80</v>
      </c>
      <c r="M9" s="158"/>
      <c r="N9" s="171">
        <f>L9*0.7/35</f>
        <v>1.6</v>
      </c>
      <c r="O9" s="179"/>
      <c r="P9" s="159">
        <f>(L9*$D$2)/1000</f>
        <v>86.16</v>
      </c>
      <c r="Q9" s="47" t="s">
        <v>116</v>
      </c>
      <c r="R9" s="68"/>
      <c r="S9" s="60"/>
      <c r="T9" s="65"/>
      <c r="U9" s="62"/>
      <c r="V9" s="62"/>
      <c r="W9" s="71"/>
      <c r="X9" s="80"/>
      <c r="Y9" s="63"/>
      <c r="Z9" s="182"/>
      <c r="AA9" s="17"/>
      <c r="AB9" s="65"/>
      <c r="AC9" s="65"/>
      <c r="AD9" s="65"/>
      <c r="AE9" s="78"/>
      <c r="AF9" s="27"/>
      <c r="AG9" s="63"/>
      <c r="AH9" s="131"/>
      <c r="AI9" s="60"/>
      <c r="AJ9" s="65"/>
      <c r="AK9" s="65"/>
      <c r="AL9" s="65"/>
      <c r="AM9" s="71"/>
      <c r="AN9" s="27"/>
      <c r="AO9" s="63"/>
    </row>
    <row r="10" spans="1:41" s="8" customFormat="1" ht="14.1" customHeight="1">
      <c r="A10" s="367"/>
      <c r="B10" s="68" t="s">
        <v>60</v>
      </c>
      <c r="C10" s="60" t="s">
        <v>82</v>
      </c>
      <c r="D10" s="65">
        <v>15</v>
      </c>
      <c r="E10" s="59"/>
      <c r="F10" s="62"/>
      <c r="G10" s="71">
        <f>D10/100</f>
        <v>0.15</v>
      </c>
      <c r="H10" s="80">
        <f>(D10*$D$2)/1000</f>
        <v>16.155000000000001</v>
      </c>
      <c r="I10" s="63"/>
      <c r="J10" s="83" t="s">
        <v>122</v>
      </c>
      <c r="K10" s="60" t="s">
        <v>123</v>
      </c>
      <c r="L10" s="65">
        <v>1</v>
      </c>
      <c r="M10" s="66"/>
      <c r="N10" s="62"/>
      <c r="O10" s="162"/>
      <c r="P10" s="80">
        <f>(L10*$D$2)/1000</f>
        <v>1.077</v>
      </c>
      <c r="Q10" s="63"/>
      <c r="R10" s="68"/>
      <c r="S10" s="60"/>
      <c r="T10" s="65"/>
      <c r="U10" s="62"/>
      <c r="V10" s="62"/>
      <c r="W10" s="71"/>
      <c r="X10" s="80"/>
      <c r="Y10" s="63"/>
      <c r="Z10" s="182"/>
      <c r="AA10" s="17"/>
      <c r="AB10" s="65"/>
      <c r="AC10" s="65"/>
      <c r="AD10" s="65"/>
      <c r="AE10" s="78"/>
      <c r="AF10" s="27"/>
      <c r="AG10" s="63"/>
      <c r="AH10" s="131"/>
      <c r="AI10" s="73"/>
      <c r="AJ10" s="74"/>
      <c r="AK10" s="36"/>
      <c r="AL10" s="36"/>
      <c r="AM10" s="111"/>
      <c r="AN10" s="144"/>
      <c r="AO10" s="63"/>
    </row>
    <row r="11" spans="1:41" s="8" customFormat="1" ht="14.1" customHeight="1">
      <c r="A11" s="367"/>
      <c r="B11" s="68" t="s">
        <v>78</v>
      </c>
      <c r="C11" s="60"/>
      <c r="D11" s="78"/>
      <c r="E11" s="62"/>
      <c r="F11" s="59"/>
      <c r="G11" s="71"/>
      <c r="H11" s="80"/>
      <c r="I11" s="63"/>
      <c r="J11" s="68" t="s">
        <v>117</v>
      </c>
      <c r="K11" s="60" t="s">
        <v>124</v>
      </c>
      <c r="L11" s="14">
        <v>15</v>
      </c>
      <c r="M11" s="62"/>
      <c r="N11" s="62"/>
      <c r="O11" s="44">
        <f>L11/100</f>
        <v>0.15</v>
      </c>
      <c r="P11" s="80">
        <f>(L11*$D$2)/1000</f>
        <v>16.155000000000001</v>
      </c>
      <c r="Q11" s="63"/>
      <c r="R11" s="68"/>
      <c r="S11" s="60"/>
      <c r="T11" s="65"/>
      <c r="U11" s="62"/>
      <c r="V11" s="163"/>
      <c r="W11" s="71"/>
      <c r="X11" s="80"/>
      <c r="Y11" s="63"/>
      <c r="Z11" s="183"/>
      <c r="AA11" s="60"/>
      <c r="AB11" s="65"/>
      <c r="AC11" s="65"/>
      <c r="AD11" s="65"/>
      <c r="AE11" s="78"/>
      <c r="AF11" s="27"/>
      <c r="AG11" s="63"/>
      <c r="AH11" s="184"/>
      <c r="AI11" s="60"/>
      <c r="AJ11" s="65"/>
      <c r="AK11" s="65"/>
      <c r="AL11" s="71"/>
      <c r="AM11" s="71"/>
      <c r="AN11" s="27"/>
      <c r="AO11" s="63"/>
    </row>
    <row r="12" spans="1:41" s="8" customFormat="1" ht="14.1" customHeight="1">
      <c r="A12" s="367"/>
      <c r="B12" s="37"/>
      <c r="C12" s="60"/>
      <c r="D12" s="65"/>
      <c r="E12" s="65"/>
      <c r="F12" s="65"/>
      <c r="G12" s="65"/>
      <c r="H12" s="27"/>
      <c r="I12" s="143"/>
      <c r="J12" s="83"/>
      <c r="K12" s="60"/>
      <c r="L12" s="65"/>
      <c r="M12" s="62"/>
      <c r="N12" s="62"/>
      <c r="O12" s="78"/>
      <c r="P12" s="80"/>
      <c r="Q12" s="63"/>
      <c r="R12" s="52"/>
      <c r="S12" s="201"/>
      <c r="T12" s="94"/>
      <c r="U12" s="160"/>
      <c r="V12" s="94"/>
      <c r="W12" s="178"/>
      <c r="X12" s="89"/>
      <c r="Y12" s="95"/>
      <c r="Z12" s="183"/>
      <c r="AA12" s="60"/>
      <c r="AB12" s="65"/>
      <c r="AC12" s="65"/>
      <c r="AD12" s="65"/>
      <c r="AE12" s="65"/>
      <c r="AF12" s="27"/>
      <c r="AG12" s="63"/>
      <c r="AH12" s="185"/>
      <c r="AI12" s="60"/>
      <c r="AJ12" s="65"/>
      <c r="AK12" s="65"/>
      <c r="AL12" s="65"/>
      <c r="AM12" s="78"/>
      <c r="AN12" s="27"/>
      <c r="AO12" s="63"/>
    </row>
    <row r="13" spans="1:41" s="8" customFormat="1" ht="14.1" customHeight="1">
      <c r="A13" s="367"/>
      <c r="B13" s="84" t="s">
        <v>33</v>
      </c>
      <c r="C13" s="60"/>
      <c r="D13" s="75"/>
      <c r="E13" s="74"/>
      <c r="F13" s="65"/>
      <c r="G13" s="71"/>
      <c r="H13" s="27"/>
      <c r="I13" s="63"/>
      <c r="J13" s="84" t="s">
        <v>118</v>
      </c>
      <c r="K13" s="207"/>
      <c r="L13" s="69"/>
      <c r="M13" s="69"/>
      <c r="N13" s="69"/>
      <c r="O13" s="69"/>
      <c r="P13" s="147"/>
      <c r="Q13" s="63"/>
      <c r="R13" s="98"/>
      <c r="S13" s="90"/>
      <c r="T13" s="109"/>
      <c r="U13" s="53"/>
      <c r="V13" s="94"/>
      <c r="W13" s="93"/>
      <c r="X13" s="161"/>
      <c r="Y13" s="92"/>
      <c r="Z13" s="132"/>
      <c r="AA13" s="60"/>
      <c r="AB13" s="65"/>
      <c r="AC13" s="65"/>
      <c r="AD13" s="65"/>
      <c r="AE13" s="65"/>
      <c r="AF13" s="27"/>
      <c r="AG13" s="63"/>
      <c r="AH13" s="185"/>
      <c r="AI13" s="60"/>
      <c r="AJ13" s="65"/>
      <c r="AK13" s="65"/>
      <c r="AL13" s="65"/>
      <c r="AM13" s="65"/>
      <c r="AN13" s="27"/>
      <c r="AO13" s="63"/>
    </row>
    <row r="14" spans="1:41" s="8" customFormat="1" ht="14.1" customHeight="1">
      <c r="A14" s="367"/>
      <c r="B14" s="84"/>
      <c r="C14" s="60"/>
      <c r="D14" s="65"/>
      <c r="E14" s="156"/>
      <c r="F14" s="157"/>
      <c r="G14" s="71"/>
      <c r="H14" s="80"/>
      <c r="I14" s="63"/>
      <c r="J14" s="68"/>
      <c r="K14" s="60"/>
      <c r="L14" s="65"/>
      <c r="M14" s="65"/>
      <c r="N14" s="10"/>
      <c r="O14" s="71"/>
      <c r="P14" s="105"/>
      <c r="Q14" s="63"/>
      <c r="R14" s="98"/>
      <c r="S14" s="90"/>
      <c r="T14" s="94"/>
      <c r="U14" s="94"/>
      <c r="V14" s="114"/>
      <c r="W14" s="93"/>
      <c r="X14" s="105"/>
      <c r="Y14" s="92"/>
      <c r="Z14" s="132"/>
      <c r="AA14" s="73"/>
      <c r="AB14" s="74"/>
      <c r="AC14" s="65"/>
      <c r="AD14" s="65"/>
      <c r="AE14" s="71"/>
      <c r="AF14" s="27"/>
      <c r="AG14" s="23"/>
      <c r="AH14" s="22"/>
      <c r="AI14" s="12"/>
      <c r="AJ14" s="59"/>
      <c r="AK14" s="65"/>
      <c r="AL14" s="10"/>
      <c r="AM14" s="10"/>
      <c r="AN14" s="27"/>
      <c r="AO14" s="63"/>
    </row>
    <row r="15" spans="1:41" s="8" customFormat="1" ht="14.1" customHeight="1">
      <c r="A15" s="367"/>
      <c r="B15" s="35"/>
      <c r="C15" s="60"/>
      <c r="D15" s="78"/>
      <c r="E15" s="59"/>
      <c r="F15" s="59"/>
      <c r="G15" s="71"/>
      <c r="H15" s="27"/>
      <c r="I15" s="63"/>
      <c r="J15" s="69"/>
      <c r="K15" s="60"/>
      <c r="L15" s="65"/>
      <c r="M15" s="141"/>
      <c r="N15" s="10"/>
      <c r="O15" s="71"/>
      <c r="P15" s="27"/>
      <c r="Q15" s="63"/>
      <c r="R15" s="97"/>
      <c r="S15" s="90"/>
      <c r="T15" s="94"/>
      <c r="U15" s="206"/>
      <c r="V15" s="114"/>
      <c r="W15" s="93"/>
      <c r="X15" s="105"/>
      <c r="Y15" s="92"/>
      <c r="Z15" s="20"/>
      <c r="AA15" s="70"/>
      <c r="AB15" s="10"/>
      <c r="AC15" s="59"/>
      <c r="AD15" s="59"/>
      <c r="AE15" s="71"/>
      <c r="AF15" s="27"/>
      <c r="AG15" s="63"/>
      <c r="AH15" s="186"/>
      <c r="AI15" s="12"/>
      <c r="AJ15" s="59"/>
      <c r="AK15" s="59"/>
      <c r="AL15" s="10"/>
      <c r="AM15" s="10"/>
      <c r="AN15" s="27"/>
      <c r="AO15" s="63"/>
    </row>
    <row r="16" spans="1:41" s="8" customFormat="1" ht="14.1" customHeight="1">
      <c r="A16" s="355" t="s">
        <v>13</v>
      </c>
      <c r="B16" s="67" t="s">
        <v>97</v>
      </c>
      <c r="C16" s="60" t="s">
        <v>98</v>
      </c>
      <c r="D16" s="211">
        <v>55</v>
      </c>
      <c r="E16" s="214"/>
      <c r="F16" s="218"/>
      <c r="G16" s="217">
        <f>D16/100</f>
        <v>0.55000000000000004</v>
      </c>
      <c r="H16" s="212">
        <f>(D16*$D$2)/1000</f>
        <v>59.234999999999999</v>
      </c>
      <c r="I16" s="63"/>
      <c r="J16" s="67" t="s">
        <v>108</v>
      </c>
      <c r="K16" s="42" t="s">
        <v>109</v>
      </c>
      <c r="L16" s="43">
        <v>55</v>
      </c>
      <c r="M16" s="168"/>
      <c r="N16" s="169"/>
      <c r="O16" s="44">
        <f>L16/100</f>
        <v>0.55000000000000004</v>
      </c>
      <c r="P16" s="170">
        <f>(L16*$D$2)/1000</f>
        <v>59.234999999999999</v>
      </c>
      <c r="Q16" s="47" t="s">
        <v>86</v>
      </c>
      <c r="R16" s="165"/>
      <c r="S16" s="60"/>
      <c r="T16" s="65"/>
      <c r="U16" s="62"/>
      <c r="V16" s="65"/>
      <c r="W16" s="62"/>
      <c r="X16" s="80"/>
      <c r="Y16" s="63"/>
      <c r="Z16" s="67"/>
      <c r="AA16" s="60"/>
      <c r="AB16" s="65"/>
      <c r="AC16" s="62"/>
      <c r="AD16" s="62"/>
      <c r="AE16" s="78"/>
      <c r="AF16" s="80"/>
      <c r="AG16" s="79"/>
      <c r="AH16" s="181"/>
      <c r="AI16" s="60"/>
      <c r="AJ16" s="146"/>
      <c r="AK16" s="123"/>
      <c r="AL16" s="71"/>
      <c r="AM16" s="71"/>
      <c r="AN16" s="27"/>
      <c r="AO16" s="63"/>
    </row>
    <row r="17" spans="1:41" s="8" customFormat="1" ht="14.1" customHeight="1">
      <c r="A17" s="355"/>
      <c r="B17" s="68" t="s">
        <v>99</v>
      </c>
      <c r="C17" s="99" t="s">
        <v>100</v>
      </c>
      <c r="D17" s="208">
        <v>40</v>
      </c>
      <c r="E17" s="210"/>
      <c r="F17" s="208">
        <f>D17/55</f>
        <v>0.72727272727272729</v>
      </c>
      <c r="G17" s="213"/>
      <c r="H17" s="209">
        <f>(D17*$D$2)/1000</f>
        <v>43.08</v>
      </c>
      <c r="I17" s="47" t="s">
        <v>59</v>
      </c>
      <c r="J17" s="68" t="s">
        <v>110</v>
      </c>
      <c r="K17" s="42" t="s">
        <v>111</v>
      </c>
      <c r="L17" s="43">
        <v>12</v>
      </c>
      <c r="M17" s="171"/>
      <c r="N17" s="171">
        <f>L17/35</f>
        <v>0.34285714285714286</v>
      </c>
      <c r="O17" s="44"/>
      <c r="P17" s="170">
        <f>(L17*$D$2)/1000</f>
        <v>12.923999999999999</v>
      </c>
      <c r="Q17" s="172" t="s">
        <v>85</v>
      </c>
      <c r="R17" s="165"/>
      <c r="S17" s="13"/>
      <c r="T17" s="59"/>
      <c r="U17" s="149"/>
      <c r="V17" s="149"/>
      <c r="W17" s="149"/>
      <c r="X17" s="80"/>
      <c r="Y17" s="63"/>
      <c r="Z17" s="68"/>
      <c r="AA17" s="60"/>
      <c r="AB17" s="65"/>
      <c r="AC17" s="62"/>
      <c r="AD17" s="62"/>
      <c r="AE17" s="78"/>
      <c r="AF17" s="80"/>
      <c r="AG17" s="63"/>
      <c r="AH17" s="138"/>
      <c r="AI17" s="60"/>
      <c r="AJ17" s="146"/>
      <c r="AK17" s="65"/>
      <c r="AL17" s="65"/>
      <c r="AM17" s="71"/>
      <c r="AN17" s="27"/>
      <c r="AO17" s="63"/>
    </row>
    <row r="18" spans="1:41" s="8" customFormat="1" ht="14.1" customHeight="1">
      <c r="A18" s="355"/>
      <c r="B18" s="68" t="s">
        <v>79</v>
      </c>
      <c r="C18" s="60"/>
      <c r="D18" s="65"/>
      <c r="E18" s="173"/>
      <c r="F18" s="65">
        <f>D18/35</f>
        <v>0</v>
      </c>
      <c r="G18" s="56"/>
      <c r="H18" s="80"/>
      <c r="I18" s="63"/>
      <c r="J18" s="68" t="s">
        <v>87</v>
      </c>
      <c r="K18" s="60" t="s">
        <v>37</v>
      </c>
      <c r="L18" s="65">
        <v>10</v>
      </c>
      <c r="M18" s="62"/>
      <c r="N18" s="62"/>
      <c r="O18" s="71">
        <f>L18/100</f>
        <v>0.1</v>
      </c>
      <c r="P18" s="80">
        <f>(L18*$D$2)/1000</f>
        <v>10.77</v>
      </c>
      <c r="Q18" s="63"/>
      <c r="R18" s="165"/>
      <c r="S18" s="73"/>
      <c r="T18" s="74"/>
      <c r="U18" s="164"/>
      <c r="V18" s="164"/>
      <c r="W18" s="164"/>
      <c r="X18" s="80"/>
      <c r="Y18" s="63"/>
      <c r="Z18" s="68"/>
      <c r="AA18" s="60"/>
      <c r="AB18" s="65"/>
      <c r="AC18" s="62"/>
      <c r="AD18" s="163"/>
      <c r="AE18" s="78"/>
      <c r="AF18" s="80"/>
      <c r="AG18" s="63"/>
      <c r="AH18" s="138"/>
      <c r="AI18" s="60"/>
      <c r="AJ18" s="146"/>
      <c r="AK18" s="81"/>
      <c r="AL18" s="81"/>
      <c r="AM18" s="56"/>
      <c r="AN18" s="27"/>
      <c r="AO18" s="79"/>
    </row>
    <row r="19" spans="1:41" s="8" customFormat="1" ht="14.1" customHeight="1">
      <c r="A19" s="355"/>
      <c r="B19" s="68" t="s">
        <v>36</v>
      </c>
      <c r="C19" s="60"/>
      <c r="D19" s="65"/>
      <c r="E19" s="156"/>
      <c r="F19" s="62"/>
      <c r="G19" s="71"/>
      <c r="H19" s="80"/>
      <c r="I19" s="63"/>
      <c r="J19" s="68" t="s">
        <v>91</v>
      </c>
      <c r="K19" s="60" t="s">
        <v>94</v>
      </c>
      <c r="L19" s="65">
        <v>8</v>
      </c>
      <c r="M19" s="62"/>
      <c r="N19" s="163"/>
      <c r="O19" s="71">
        <f>L19/100</f>
        <v>0.08</v>
      </c>
      <c r="P19" s="80">
        <f>(L19*$D$2)/1000</f>
        <v>8.6159999999999997</v>
      </c>
      <c r="Q19" s="63"/>
      <c r="R19" s="177"/>
      <c r="S19" s="12"/>
      <c r="T19" s="59"/>
      <c r="U19" s="59"/>
      <c r="V19" s="59"/>
      <c r="W19" s="59"/>
      <c r="X19" s="80"/>
      <c r="Y19" s="63"/>
      <c r="Z19" s="68"/>
      <c r="AA19" s="60"/>
      <c r="AB19" s="65"/>
      <c r="AC19" s="62"/>
      <c r="AD19" s="163"/>
      <c r="AE19" s="78"/>
      <c r="AF19" s="80"/>
      <c r="AG19" s="63"/>
      <c r="AH19" s="138"/>
      <c r="AI19" s="12"/>
      <c r="AJ19" s="187"/>
      <c r="AK19" s="74"/>
      <c r="AL19" s="65"/>
      <c r="AM19" s="71"/>
      <c r="AN19" s="27"/>
      <c r="AO19" s="63"/>
    </row>
    <row r="20" spans="1:41" s="8" customFormat="1" ht="14.1" customHeight="1">
      <c r="A20" s="355"/>
      <c r="B20" s="84" t="s">
        <v>33</v>
      </c>
      <c r="C20" s="21"/>
      <c r="D20" s="65"/>
      <c r="E20" s="151"/>
      <c r="F20" s="174"/>
      <c r="G20" s="71"/>
      <c r="H20" s="80"/>
      <c r="I20" s="63"/>
      <c r="J20" s="86" t="s">
        <v>90</v>
      </c>
      <c r="K20" s="60"/>
      <c r="L20" s="65"/>
      <c r="M20" s="173"/>
      <c r="N20" s="173"/>
      <c r="O20" s="56"/>
      <c r="P20" s="80"/>
      <c r="Q20" s="79"/>
      <c r="R20" s="165"/>
      <c r="S20" s="60"/>
      <c r="T20" s="65"/>
      <c r="U20" s="62"/>
      <c r="V20" s="65"/>
      <c r="W20" s="62"/>
      <c r="X20" s="80"/>
      <c r="Y20" s="63"/>
      <c r="Z20" s="188"/>
      <c r="AA20" s="60"/>
      <c r="AB20" s="65"/>
      <c r="AC20" s="65"/>
      <c r="AD20" s="65"/>
      <c r="AE20" s="71"/>
      <c r="AF20" s="27"/>
      <c r="AG20" s="79"/>
      <c r="AH20" s="84"/>
      <c r="AI20" s="60"/>
      <c r="AJ20" s="65"/>
      <c r="AK20" s="123"/>
      <c r="AL20" s="71"/>
      <c r="AM20" s="71"/>
      <c r="AN20" s="27"/>
      <c r="AO20" s="63"/>
    </row>
    <row r="21" spans="1:41" s="8" customFormat="1" ht="14.1" customHeight="1">
      <c r="A21" s="367"/>
      <c r="B21" s="83"/>
      <c r="C21" s="60"/>
      <c r="D21" s="65"/>
      <c r="E21" s="65"/>
      <c r="F21" s="65"/>
      <c r="G21" s="71"/>
      <c r="H21" s="27"/>
      <c r="I21" s="63"/>
      <c r="J21" s="196"/>
      <c r="K21" s="199"/>
      <c r="L21" s="199"/>
      <c r="M21" s="197"/>
      <c r="N21" s="197"/>
      <c r="O21" s="197"/>
      <c r="P21" s="198"/>
      <c r="Q21"/>
      <c r="R21" s="165"/>
      <c r="S21" s="13"/>
      <c r="T21" s="59"/>
      <c r="U21" s="149"/>
      <c r="V21" s="149"/>
      <c r="W21" s="149"/>
      <c r="X21" s="80"/>
      <c r="Y21" s="63"/>
      <c r="Z21" s="131"/>
      <c r="AA21" s="60"/>
      <c r="AB21" s="65"/>
      <c r="AC21" s="65"/>
      <c r="AD21" s="65"/>
      <c r="AE21" s="71"/>
      <c r="AF21" s="27"/>
      <c r="AG21" s="63"/>
      <c r="AH21" s="131"/>
      <c r="AI21" s="60"/>
      <c r="AJ21" s="146"/>
      <c r="AK21" s="65"/>
      <c r="AL21" s="65"/>
      <c r="AM21" s="71"/>
      <c r="AN21" s="27"/>
      <c r="AO21" s="63"/>
    </row>
    <row r="22" spans="1:41" s="8" customFormat="1" ht="14.1" customHeight="1">
      <c r="A22" s="367"/>
      <c r="B22" s="88"/>
      <c r="C22" s="60"/>
      <c r="D22" s="65"/>
      <c r="E22" s="59"/>
      <c r="F22" s="65"/>
      <c r="G22" s="65"/>
      <c r="H22" s="27"/>
      <c r="I22" s="63"/>
      <c r="J22" s="84"/>
      <c r="K22" s="21"/>
      <c r="L22" s="65"/>
      <c r="M22" s="59"/>
      <c r="N22" s="59"/>
      <c r="O22" s="59"/>
      <c r="P22" s="27"/>
      <c r="Q22" s="63"/>
      <c r="R22" s="165"/>
      <c r="S22" s="73"/>
      <c r="T22" s="74"/>
      <c r="U22" s="164"/>
      <c r="V22" s="164"/>
      <c r="W22" s="164"/>
      <c r="X22" s="80"/>
      <c r="Y22" s="63"/>
      <c r="Z22" s="128"/>
      <c r="AA22" s="60"/>
      <c r="AB22" s="65"/>
      <c r="AC22" s="59"/>
      <c r="AD22" s="59"/>
      <c r="AE22" s="59"/>
      <c r="AF22" s="27"/>
      <c r="AG22" s="63"/>
      <c r="AH22" s="131"/>
      <c r="AI22" s="60"/>
      <c r="AJ22" s="59"/>
      <c r="AK22" s="65"/>
      <c r="AL22" s="71"/>
      <c r="AM22" s="65"/>
      <c r="AN22" s="27"/>
      <c r="AO22" s="63"/>
    </row>
    <row r="23" spans="1:41" s="8" customFormat="1" ht="14.1" customHeight="1">
      <c r="A23" s="367"/>
      <c r="B23" s="11"/>
      <c r="C23" s="12"/>
      <c r="D23" s="59"/>
      <c r="E23" s="59"/>
      <c r="F23" s="59"/>
      <c r="G23" s="59"/>
      <c r="H23" s="27"/>
      <c r="I23" s="63"/>
      <c r="J23" s="11"/>
      <c r="K23" s="12"/>
      <c r="L23" s="59"/>
      <c r="M23" s="59"/>
      <c r="N23" s="59"/>
      <c r="O23" s="59"/>
      <c r="P23" s="27"/>
      <c r="Q23" s="63"/>
      <c r="R23" s="166"/>
      <c r="S23" s="12"/>
      <c r="T23" s="59"/>
      <c r="U23" s="59"/>
      <c r="V23" s="59"/>
      <c r="W23" s="59"/>
      <c r="X23" s="80"/>
      <c r="Y23" s="63"/>
      <c r="Z23" s="133"/>
      <c r="AA23" s="12"/>
      <c r="AB23" s="14"/>
      <c r="AC23" s="59"/>
      <c r="AD23" s="59"/>
      <c r="AE23" s="59"/>
      <c r="AF23" s="27"/>
      <c r="AG23" s="63"/>
      <c r="AH23" s="148"/>
      <c r="AI23" s="18"/>
      <c r="AJ23" s="59"/>
      <c r="AK23" s="59"/>
      <c r="AL23" s="59"/>
      <c r="AM23" s="59"/>
      <c r="AN23" s="27"/>
      <c r="AO23" s="63"/>
    </row>
    <row r="24" spans="1:41" s="8" customFormat="1" ht="14.1" customHeight="1">
      <c r="A24" s="355" t="s">
        <v>14</v>
      </c>
      <c r="B24" s="72" t="s">
        <v>66</v>
      </c>
      <c r="C24" s="42" t="s">
        <v>67</v>
      </c>
      <c r="D24" s="46">
        <v>75</v>
      </c>
      <c r="E24" s="125"/>
      <c r="F24" s="125"/>
      <c r="G24" s="44">
        <f>D24/100</f>
        <v>0.75</v>
      </c>
      <c r="H24" s="124">
        <f>(D24*$D$2)/1000</f>
        <v>80.775000000000006</v>
      </c>
      <c r="I24" s="47" t="s">
        <v>68</v>
      </c>
      <c r="J24" s="72" t="s">
        <v>69</v>
      </c>
      <c r="K24" s="42" t="s">
        <v>70</v>
      </c>
      <c r="L24" s="46">
        <v>75</v>
      </c>
      <c r="M24" s="43"/>
      <c r="N24" s="125"/>
      <c r="O24" s="44">
        <f>L24/100</f>
        <v>0.75</v>
      </c>
      <c r="P24" s="124">
        <f>(L24*$D$2)/1000</f>
        <v>80.775000000000006</v>
      </c>
      <c r="Q24" s="47" t="s">
        <v>71</v>
      </c>
      <c r="R24" s="128"/>
      <c r="S24" s="60"/>
      <c r="T24" s="14"/>
      <c r="U24" s="59"/>
      <c r="V24" s="59"/>
      <c r="W24" s="71"/>
      <c r="X24" s="27"/>
      <c r="Y24" s="63"/>
      <c r="Z24" s="128"/>
      <c r="AA24" s="60"/>
      <c r="AB24" s="14"/>
      <c r="AC24" s="59"/>
      <c r="AD24" s="59"/>
      <c r="AE24" s="71"/>
      <c r="AF24" s="27"/>
      <c r="AG24" s="63"/>
      <c r="AH24" s="128"/>
      <c r="AI24" s="60"/>
      <c r="AJ24" s="14"/>
      <c r="AK24" s="59"/>
      <c r="AL24" s="59"/>
      <c r="AM24" s="71"/>
      <c r="AN24" s="27"/>
      <c r="AO24" s="63"/>
    </row>
    <row r="25" spans="1:41" s="8" customFormat="1" ht="14.1" customHeight="1">
      <c r="A25" s="355"/>
      <c r="B25" s="72" t="s">
        <v>72</v>
      </c>
      <c r="C25" s="368" t="s">
        <v>73</v>
      </c>
      <c r="D25" s="65"/>
      <c r="E25" s="65"/>
      <c r="F25" s="65"/>
      <c r="G25" s="65"/>
      <c r="H25" s="27"/>
      <c r="I25" s="63"/>
      <c r="J25" s="72" t="s">
        <v>74</v>
      </c>
      <c r="K25" s="368" t="s">
        <v>73</v>
      </c>
      <c r="L25" s="65"/>
      <c r="M25" s="65"/>
      <c r="N25" s="65"/>
      <c r="O25" s="71"/>
      <c r="P25" s="27"/>
      <c r="Q25" s="63"/>
      <c r="R25" s="128"/>
      <c r="S25" s="368"/>
      <c r="T25" s="65"/>
      <c r="U25" s="65"/>
      <c r="V25" s="65"/>
      <c r="W25" s="71"/>
      <c r="X25" s="27"/>
      <c r="Y25" s="63"/>
      <c r="Z25" s="128"/>
      <c r="AA25" s="368"/>
      <c r="AB25" s="65"/>
      <c r="AC25" s="65"/>
      <c r="AD25" s="65"/>
      <c r="AE25" s="71"/>
      <c r="AF25" s="27"/>
      <c r="AG25" s="63"/>
      <c r="AH25" s="128"/>
      <c r="AI25" s="368"/>
      <c r="AJ25" s="65"/>
      <c r="AK25" s="65"/>
      <c r="AL25" s="65"/>
      <c r="AM25" s="71"/>
      <c r="AN25" s="27"/>
      <c r="AO25" s="63"/>
    </row>
    <row r="26" spans="1:41" s="8" customFormat="1" ht="14.1" customHeight="1">
      <c r="A26" s="355"/>
      <c r="B26" s="72" t="s">
        <v>75</v>
      </c>
      <c r="C26" s="368"/>
      <c r="D26" s="59"/>
      <c r="E26" s="59"/>
      <c r="F26" s="59"/>
      <c r="G26" s="59"/>
      <c r="H26" s="27"/>
      <c r="I26" s="63"/>
      <c r="J26" s="72" t="s">
        <v>75</v>
      </c>
      <c r="K26" s="369"/>
      <c r="L26" s="14"/>
      <c r="M26" s="65"/>
      <c r="N26" s="59"/>
      <c r="O26" s="71"/>
      <c r="P26" s="27"/>
      <c r="Q26" s="63"/>
      <c r="R26" s="128"/>
      <c r="S26" s="369"/>
      <c r="T26" s="65"/>
      <c r="U26" s="65"/>
      <c r="V26" s="59"/>
      <c r="W26" s="71"/>
      <c r="X26" s="27"/>
      <c r="Y26" s="63"/>
      <c r="Z26" s="128"/>
      <c r="AA26" s="369"/>
      <c r="AB26" s="65"/>
      <c r="AC26" s="65"/>
      <c r="AD26" s="59"/>
      <c r="AE26" s="71"/>
      <c r="AF26" s="27"/>
      <c r="AG26" s="63"/>
      <c r="AH26" s="128"/>
      <c r="AI26" s="369"/>
      <c r="AJ26" s="65"/>
      <c r="AK26" s="65"/>
      <c r="AL26" s="59"/>
      <c r="AM26" s="71"/>
      <c r="AN26" s="27"/>
      <c r="AO26" s="63"/>
    </row>
    <row r="27" spans="1:41" s="8" customFormat="1" ht="14.1" customHeight="1">
      <c r="A27" s="355"/>
      <c r="B27" s="69" t="s">
        <v>76</v>
      </c>
      <c r="C27" s="368"/>
      <c r="D27" s="65"/>
      <c r="E27" s="65"/>
      <c r="F27" s="65"/>
      <c r="G27" s="71"/>
      <c r="H27" s="27"/>
      <c r="I27" s="63"/>
      <c r="J27" s="68" t="s">
        <v>76</v>
      </c>
      <c r="K27" s="369"/>
      <c r="L27" s="65"/>
      <c r="M27" s="65"/>
      <c r="N27" s="65"/>
      <c r="O27" s="71"/>
      <c r="P27" s="27"/>
      <c r="Q27" s="63"/>
      <c r="R27" s="130"/>
      <c r="S27" s="369"/>
      <c r="T27" s="65"/>
      <c r="U27" s="65"/>
      <c r="V27" s="65"/>
      <c r="W27" s="71"/>
      <c r="X27" s="27"/>
      <c r="Y27" s="63"/>
      <c r="Z27" s="130"/>
      <c r="AA27" s="369"/>
      <c r="AB27" s="65"/>
      <c r="AC27" s="65"/>
      <c r="AD27" s="65"/>
      <c r="AE27" s="71"/>
      <c r="AF27" s="27"/>
      <c r="AG27" s="63"/>
      <c r="AH27" s="130"/>
      <c r="AI27" s="369"/>
      <c r="AJ27" s="65"/>
      <c r="AK27" s="65"/>
      <c r="AL27" s="65"/>
      <c r="AM27" s="71"/>
      <c r="AN27" s="27"/>
      <c r="AO27" s="63"/>
    </row>
    <row r="28" spans="1:41" s="8" customFormat="1" ht="14.1" customHeight="1">
      <c r="A28" s="367" t="s">
        <v>15</v>
      </c>
      <c r="B28" s="137" t="s">
        <v>101</v>
      </c>
      <c r="C28" s="60" t="s">
        <v>105</v>
      </c>
      <c r="D28" s="65">
        <v>20</v>
      </c>
      <c r="E28" s="71"/>
      <c r="F28" s="71"/>
      <c r="G28" s="71">
        <f>D28/100</f>
        <v>0.2</v>
      </c>
      <c r="H28" s="27">
        <f>(D28*$D$2)/1000</f>
        <v>21.54</v>
      </c>
      <c r="I28" s="63"/>
      <c r="J28" s="67" t="s">
        <v>88</v>
      </c>
      <c r="K28" s="203" t="s">
        <v>113</v>
      </c>
      <c r="L28" s="71">
        <v>18</v>
      </c>
      <c r="M28" s="71">
        <f>L28/85</f>
        <v>0.21176470588235294</v>
      </c>
      <c r="N28" s="71"/>
      <c r="O28" s="71"/>
      <c r="P28" s="27">
        <f>(L28*$D$2)/1000</f>
        <v>19.385999999999999</v>
      </c>
      <c r="Q28" s="63"/>
      <c r="R28" s="67"/>
      <c r="S28" s="60"/>
      <c r="T28" s="65"/>
      <c r="U28" s="62"/>
      <c r="V28" s="65"/>
      <c r="W28" s="163"/>
      <c r="X28" s="80"/>
      <c r="Y28" s="63"/>
      <c r="Z28" s="137"/>
      <c r="AA28" s="60"/>
      <c r="AB28" s="65"/>
      <c r="AC28" s="71"/>
      <c r="AD28" s="71"/>
      <c r="AE28" s="71"/>
      <c r="AF28" s="27"/>
      <c r="AG28" s="63"/>
      <c r="AH28" s="134"/>
      <c r="AI28" s="73"/>
      <c r="AJ28" s="65"/>
      <c r="AK28" s="65"/>
      <c r="AL28" s="65"/>
      <c r="AM28" s="71"/>
      <c r="AN28" s="27"/>
      <c r="AO28" s="63"/>
    </row>
    <row r="29" spans="1:41" s="8" customFormat="1" ht="14.1" customHeight="1">
      <c r="A29" s="367"/>
      <c r="B29" s="131" t="s">
        <v>102</v>
      </c>
      <c r="C29" s="110" t="s">
        <v>106</v>
      </c>
      <c r="D29" s="74">
        <v>30</v>
      </c>
      <c r="E29" s="62"/>
      <c r="F29" s="65">
        <f>D29/140</f>
        <v>0.21428571428571427</v>
      </c>
      <c r="G29" s="62"/>
      <c r="H29" s="80">
        <f>(D29*$D$2)/1000</f>
        <v>32.31</v>
      </c>
      <c r="I29" s="79"/>
      <c r="J29" s="68" t="s">
        <v>89</v>
      </c>
      <c r="K29" s="203" t="s">
        <v>112</v>
      </c>
      <c r="L29" s="71">
        <v>12</v>
      </c>
      <c r="M29" s="96"/>
      <c r="N29" s="94">
        <f>L29/55</f>
        <v>0.21818181818181817</v>
      </c>
      <c r="O29" s="96"/>
      <c r="P29" s="113">
        <f>(L29*$D$2)/1000</f>
        <v>12.923999999999999</v>
      </c>
      <c r="Q29" s="63"/>
      <c r="R29" s="68"/>
      <c r="S29" s="60"/>
      <c r="T29" s="65"/>
      <c r="U29" s="173"/>
      <c r="V29" s="62"/>
      <c r="W29" s="71"/>
      <c r="X29" s="80"/>
      <c r="Y29" s="63"/>
      <c r="Z29" s="131"/>
      <c r="AA29" s="73"/>
      <c r="AB29" s="74"/>
      <c r="AC29" s="65"/>
      <c r="AD29" s="65"/>
      <c r="AE29" s="71"/>
      <c r="AF29" s="27"/>
      <c r="AG29" s="63"/>
      <c r="AH29" s="22"/>
      <c r="AI29" s="60"/>
      <c r="AJ29" s="65"/>
      <c r="AK29" s="81"/>
      <c r="AL29" s="81"/>
      <c r="AM29" s="56"/>
      <c r="AN29" s="27"/>
      <c r="AO29" s="63"/>
    </row>
    <row r="30" spans="1:41" s="8" customFormat="1" ht="14.1" customHeight="1">
      <c r="A30" s="367"/>
      <c r="B30" s="131" t="s">
        <v>114</v>
      </c>
      <c r="C30" s="60" t="s">
        <v>107</v>
      </c>
      <c r="D30" s="65">
        <v>1</v>
      </c>
      <c r="E30" s="71"/>
      <c r="F30" s="71"/>
      <c r="G30" s="71"/>
      <c r="H30" s="80">
        <f>(D30*$D$2)/1000</f>
        <v>1.077</v>
      </c>
      <c r="I30" s="79"/>
      <c r="J30" s="68" t="s">
        <v>36</v>
      </c>
      <c r="K30" s="203"/>
      <c r="L30" s="71"/>
      <c r="M30" s="71"/>
      <c r="N30" s="71"/>
      <c r="O30" s="71"/>
      <c r="P30" s="27"/>
      <c r="Q30" s="63"/>
      <c r="R30" s="61"/>
      <c r="S30" s="17"/>
      <c r="T30" s="65"/>
      <c r="U30" s="82"/>
      <c r="V30" s="81"/>
      <c r="W30" s="56"/>
      <c r="X30" s="80"/>
      <c r="Y30" s="63"/>
      <c r="Z30" s="131"/>
      <c r="AA30" s="60"/>
      <c r="AB30" s="65"/>
      <c r="AC30" s="59"/>
      <c r="AD30" s="65"/>
      <c r="AE30" s="71"/>
      <c r="AF30" s="27"/>
      <c r="AG30" s="63"/>
      <c r="AH30" s="22"/>
      <c r="AI30" s="73"/>
      <c r="AJ30" s="65"/>
      <c r="AK30" s="82"/>
      <c r="AL30" s="81"/>
      <c r="AM30" s="56"/>
      <c r="AN30" s="27"/>
      <c r="AO30" s="63"/>
    </row>
    <row r="31" spans="1:41" s="8" customFormat="1" ht="14.1" customHeight="1">
      <c r="A31" s="367"/>
      <c r="B31" s="131" t="s">
        <v>95</v>
      </c>
      <c r="C31" s="60"/>
      <c r="D31" s="65"/>
      <c r="E31" s="65"/>
      <c r="F31" s="65"/>
      <c r="G31" s="71"/>
      <c r="H31" s="27"/>
      <c r="I31" s="63"/>
      <c r="J31" s="68" t="s">
        <v>96</v>
      </c>
      <c r="K31" s="62"/>
      <c r="L31" s="204"/>
      <c r="M31" s="65"/>
      <c r="N31" s="65"/>
      <c r="O31" s="71"/>
      <c r="P31" s="27"/>
      <c r="Q31" s="116"/>
      <c r="R31" s="61"/>
      <c r="S31" s="60"/>
      <c r="T31" s="65"/>
      <c r="U31" s="62"/>
      <c r="V31" s="163"/>
      <c r="W31" s="71"/>
      <c r="X31" s="80"/>
      <c r="Y31" s="63"/>
      <c r="Z31" s="131"/>
      <c r="AA31" s="60"/>
      <c r="AB31" s="65"/>
      <c r="AC31" s="59"/>
      <c r="AD31" s="65"/>
      <c r="AE31" s="71"/>
      <c r="AF31" s="27"/>
      <c r="AG31" s="63"/>
      <c r="AH31" s="22"/>
      <c r="AI31" s="12"/>
      <c r="AJ31" s="59"/>
      <c r="AK31" s="81"/>
      <c r="AL31" s="81"/>
      <c r="AM31" s="56"/>
      <c r="AN31" s="27"/>
      <c r="AO31" s="116"/>
    </row>
    <row r="32" spans="1:41" s="8" customFormat="1" ht="14.1" customHeight="1">
      <c r="A32" s="367"/>
      <c r="B32" s="131" t="s">
        <v>103</v>
      </c>
      <c r="C32" s="60"/>
      <c r="D32" s="65"/>
      <c r="E32" s="65"/>
      <c r="F32" s="65"/>
      <c r="G32" s="65"/>
      <c r="H32" s="27"/>
      <c r="I32" s="63"/>
      <c r="J32" s="68" t="s">
        <v>0</v>
      </c>
      <c r="K32" s="62"/>
      <c r="L32" s="71"/>
      <c r="M32" s="65"/>
      <c r="N32" s="65"/>
      <c r="O32" s="65"/>
      <c r="P32" s="145"/>
      <c r="Q32" s="63"/>
      <c r="R32" s="61"/>
      <c r="S32" s="60"/>
      <c r="T32" s="65"/>
      <c r="U32" s="59"/>
      <c r="V32" s="65"/>
      <c r="W32" s="65"/>
      <c r="X32" s="80"/>
      <c r="Y32" s="63"/>
      <c r="Z32" s="131"/>
      <c r="AA32" s="60"/>
      <c r="AB32" s="65"/>
      <c r="AC32" s="59"/>
      <c r="AD32" s="65"/>
      <c r="AE32" s="71"/>
      <c r="AF32" s="27"/>
      <c r="AG32" s="63"/>
      <c r="AH32" s="22"/>
      <c r="AI32" s="12"/>
      <c r="AJ32" s="59"/>
      <c r="AK32" s="59"/>
      <c r="AL32" s="59"/>
      <c r="AM32" s="71"/>
      <c r="AN32" s="63"/>
      <c r="AO32" s="63"/>
    </row>
    <row r="33" spans="1:41" s="8" customFormat="1" ht="14.1" customHeight="1">
      <c r="A33"/>
      <c r="B33" s="131" t="s">
        <v>104</v>
      </c>
      <c r="C33" s="54"/>
      <c r="D33" s="55"/>
      <c r="E33" s="24"/>
      <c r="F33" s="24"/>
      <c r="G33" s="71"/>
      <c r="H33" s="116"/>
      <c r="I33" s="117"/>
      <c r="J33" s="107" t="s">
        <v>57</v>
      </c>
      <c r="K33" s="54" t="s">
        <v>92</v>
      </c>
      <c r="L33" s="55">
        <v>1</v>
      </c>
      <c r="M33" s="24"/>
      <c r="N33" s="24"/>
      <c r="O33" s="24"/>
      <c r="P33" s="26"/>
      <c r="Q33" s="117"/>
      <c r="R33" s="189"/>
      <c r="S33" s="54"/>
      <c r="T33" s="55"/>
      <c r="U33" s="24"/>
      <c r="V33" s="24"/>
      <c r="W33" s="24"/>
      <c r="X33" s="26"/>
      <c r="Y33" s="117"/>
      <c r="Z33" s="190"/>
      <c r="AA33" s="54"/>
      <c r="AB33" s="55"/>
      <c r="AC33" s="24"/>
      <c r="AD33" s="24"/>
      <c r="AE33" s="24"/>
      <c r="AF33" s="26"/>
      <c r="AG33" s="167"/>
      <c r="AH33" s="190"/>
      <c r="AI33" s="54"/>
      <c r="AJ33" s="55"/>
      <c r="AK33" s="24"/>
      <c r="AL33" s="24"/>
      <c r="AM33" s="24"/>
      <c r="AN33" s="26"/>
      <c r="AO33" s="167"/>
    </row>
    <row r="34" spans="1:41" s="8" customFormat="1" ht="14.1" customHeight="1">
      <c r="A34"/>
      <c r="B34" s="11"/>
      <c r="C34" s="118" t="s">
        <v>47</v>
      </c>
      <c r="D34" s="119"/>
      <c r="E34" s="120"/>
      <c r="F34" s="120"/>
      <c r="G34" s="120"/>
      <c r="H34" s="192"/>
      <c r="I34" s="193" t="s">
        <v>84</v>
      </c>
      <c r="J34" s="11"/>
      <c r="K34" s="118" t="s">
        <v>42</v>
      </c>
      <c r="L34" s="139"/>
      <c r="M34" s="120"/>
      <c r="N34" s="120"/>
      <c r="O34" s="120"/>
      <c r="P34" s="192"/>
      <c r="Q34" s="193" t="s">
        <v>84</v>
      </c>
      <c r="R34" s="127"/>
      <c r="S34" s="118" t="s">
        <v>42</v>
      </c>
      <c r="T34" s="119"/>
      <c r="U34" s="120"/>
      <c r="V34" s="120"/>
      <c r="W34" s="120"/>
      <c r="X34" s="192"/>
      <c r="Y34" s="193" t="s">
        <v>83</v>
      </c>
      <c r="Z34" s="20"/>
      <c r="AA34" s="118" t="s">
        <v>42</v>
      </c>
      <c r="AB34" s="119"/>
      <c r="AC34" s="120"/>
      <c r="AD34" s="120"/>
      <c r="AE34" s="120"/>
      <c r="AF34" s="192"/>
      <c r="AG34" s="193" t="s">
        <v>84</v>
      </c>
      <c r="AH34" s="20"/>
      <c r="AI34" s="118" t="s">
        <v>42</v>
      </c>
      <c r="AJ34" s="119"/>
      <c r="AK34" s="120"/>
      <c r="AL34" s="120"/>
      <c r="AM34" s="120"/>
      <c r="AN34" s="192"/>
      <c r="AO34" s="193" t="s">
        <v>84</v>
      </c>
    </row>
    <row r="35" spans="1:41" s="8" customFormat="1" ht="14.1" customHeight="1">
      <c r="A35" s="360"/>
      <c r="B35" s="363" t="s">
        <v>48</v>
      </c>
      <c r="C35" s="32" t="s">
        <v>53</v>
      </c>
      <c r="D35" s="101"/>
      <c r="E35" s="121"/>
      <c r="F35" s="121"/>
      <c r="G35" s="121"/>
      <c r="H35" s="194"/>
      <c r="I35" s="49">
        <f>SUM(E5:E33)</f>
        <v>6</v>
      </c>
      <c r="J35" s="365" t="s">
        <v>43</v>
      </c>
      <c r="K35" s="32" t="s">
        <v>55</v>
      </c>
      <c r="L35" s="48"/>
      <c r="M35" s="140"/>
      <c r="N35" s="140"/>
      <c r="O35" s="140"/>
      <c r="P35" s="194"/>
      <c r="Q35" s="49">
        <f>SUM(M5:M33)</f>
        <v>6.2117647058823531</v>
      </c>
      <c r="R35" s="358" t="s">
        <v>43</v>
      </c>
      <c r="S35" s="32" t="s">
        <v>55</v>
      </c>
      <c r="T35" s="48"/>
      <c r="U35" s="140"/>
      <c r="V35" s="140"/>
      <c r="W35" s="140"/>
      <c r="X35" s="194"/>
      <c r="Y35" s="49">
        <f>SUM(U5:U33)</f>
        <v>0</v>
      </c>
      <c r="Z35" s="358" t="s">
        <v>43</v>
      </c>
      <c r="AA35" s="32" t="s">
        <v>55</v>
      </c>
      <c r="AB35" s="48"/>
      <c r="AC35" s="140"/>
      <c r="AD35" s="140"/>
      <c r="AE35" s="140"/>
      <c r="AF35" s="194"/>
      <c r="AG35" s="49">
        <f>SUM(AC5:AC33)</f>
        <v>0</v>
      </c>
      <c r="AH35" s="358" t="s">
        <v>43</v>
      </c>
      <c r="AI35" s="32" t="s">
        <v>53</v>
      </c>
      <c r="AJ35" s="48"/>
      <c r="AK35" s="140"/>
      <c r="AL35" s="140"/>
      <c r="AM35" s="140"/>
      <c r="AN35" s="194"/>
      <c r="AO35" s="49">
        <f>SUM(AK5:AK33)</f>
        <v>0</v>
      </c>
    </row>
    <row r="36" spans="1:41" s="15" customFormat="1" ht="14.1" customHeight="1">
      <c r="A36" s="361"/>
      <c r="B36" s="363"/>
      <c r="C36" s="33" t="s">
        <v>54</v>
      </c>
      <c r="D36" s="102"/>
      <c r="E36" s="121"/>
      <c r="F36" s="121"/>
      <c r="G36" s="121"/>
      <c r="H36" s="194"/>
      <c r="I36" s="49">
        <f>SUM(F5:F34)</f>
        <v>2.7415584415584417</v>
      </c>
      <c r="J36" s="365"/>
      <c r="K36" s="33" t="s">
        <v>56</v>
      </c>
      <c r="L36" s="49"/>
      <c r="M36" s="140"/>
      <c r="N36" s="140"/>
      <c r="O36" s="140"/>
      <c r="P36" s="194"/>
      <c r="Q36" s="49">
        <f>SUM(N5:N34)</f>
        <v>2.1610389610389613</v>
      </c>
      <c r="R36" s="358"/>
      <c r="S36" s="33" t="s">
        <v>56</v>
      </c>
      <c r="T36" s="49"/>
      <c r="U36" s="140"/>
      <c r="V36" s="140"/>
      <c r="W36" s="140"/>
      <c r="X36" s="194"/>
      <c r="Y36" s="49">
        <f>SUM(V5:V34)</f>
        <v>0</v>
      </c>
      <c r="Z36" s="358"/>
      <c r="AA36" s="33" t="s">
        <v>56</v>
      </c>
      <c r="AB36" s="49"/>
      <c r="AC36" s="140"/>
      <c r="AD36" s="140"/>
      <c r="AE36" s="140"/>
      <c r="AF36" s="194"/>
      <c r="AG36" s="49">
        <f>SUM(AD5:AD34)</f>
        <v>0</v>
      </c>
      <c r="AH36" s="358"/>
      <c r="AI36" s="33" t="s">
        <v>54</v>
      </c>
      <c r="AJ36" s="49"/>
      <c r="AK36" s="140"/>
      <c r="AL36" s="140"/>
      <c r="AM36" s="140"/>
      <c r="AN36" s="194"/>
      <c r="AO36" s="49">
        <f>SUM(AL5:AL34)</f>
        <v>0</v>
      </c>
    </row>
    <row r="37" spans="1:41" s="15" customFormat="1" ht="14.1" customHeight="1">
      <c r="A37" s="361"/>
      <c r="B37" s="363"/>
      <c r="C37" s="34" t="s">
        <v>49</v>
      </c>
      <c r="D37" s="103"/>
      <c r="E37" s="101"/>
      <c r="F37" s="101"/>
      <c r="G37" s="101"/>
      <c r="H37" s="195"/>
      <c r="I37" s="49">
        <f>SUM(G7:G32)</f>
        <v>1.6500000000000001</v>
      </c>
      <c r="J37" s="365"/>
      <c r="K37" s="34" t="s">
        <v>44</v>
      </c>
      <c r="L37" s="50"/>
      <c r="M37" s="48"/>
      <c r="N37" s="48"/>
      <c r="O37" s="48"/>
      <c r="P37" s="195"/>
      <c r="Q37" s="49">
        <f>SUM(O7:O32)</f>
        <v>1.73</v>
      </c>
      <c r="R37" s="358"/>
      <c r="S37" s="34" t="s">
        <v>44</v>
      </c>
      <c r="T37" s="50"/>
      <c r="U37" s="48"/>
      <c r="V37" s="48"/>
      <c r="W37" s="48"/>
      <c r="X37" s="195"/>
      <c r="Y37" s="49">
        <f>SUM(W7:W32)</f>
        <v>0</v>
      </c>
      <c r="Z37" s="358"/>
      <c r="AA37" s="34" t="s">
        <v>44</v>
      </c>
      <c r="AB37" s="50"/>
      <c r="AC37" s="48"/>
      <c r="AD37" s="48"/>
      <c r="AE37" s="48"/>
      <c r="AF37" s="195"/>
      <c r="AG37" s="49">
        <f>SUM(AE7:AE32)</f>
        <v>0</v>
      </c>
      <c r="AH37" s="358"/>
      <c r="AI37" s="34" t="s">
        <v>44</v>
      </c>
      <c r="AJ37" s="50"/>
      <c r="AK37" s="48"/>
      <c r="AL37" s="48"/>
      <c r="AM37" s="48"/>
      <c r="AN37" s="195"/>
      <c r="AO37" s="49">
        <f>SUM(AM7:AM32)</f>
        <v>0</v>
      </c>
    </row>
    <row r="38" spans="1:41" s="8" customFormat="1" ht="14.1" customHeight="1">
      <c r="A38" s="361"/>
      <c r="B38" s="363"/>
      <c r="C38" s="34" t="s">
        <v>50</v>
      </c>
      <c r="D38" s="103"/>
      <c r="E38" s="102"/>
      <c r="F38" s="102"/>
      <c r="G38" s="102"/>
      <c r="H38" s="51"/>
      <c r="I38" s="49">
        <f>D33</f>
        <v>0</v>
      </c>
      <c r="J38" s="365"/>
      <c r="K38" s="34" t="s">
        <v>45</v>
      </c>
      <c r="L38" s="50"/>
      <c r="M38" s="49"/>
      <c r="N38" s="49"/>
      <c r="O38" s="49"/>
      <c r="P38" s="51"/>
      <c r="Q38" s="49">
        <f>L33</f>
        <v>1</v>
      </c>
      <c r="R38" s="358"/>
      <c r="S38" s="34" t="s">
        <v>45</v>
      </c>
      <c r="T38" s="50"/>
      <c r="U38" s="49"/>
      <c r="V38" s="49"/>
      <c r="W38" s="49"/>
      <c r="X38" s="51"/>
      <c r="Y38" s="49">
        <f>T33</f>
        <v>0</v>
      </c>
      <c r="Z38" s="358"/>
      <c r="AA38" s="34" t="s">
        <v>45</v>
      </c>
      <c r="AB38" s="50"/>
      <c r="AC38" s="49"/>
      <c r="AD38" s="49"/>
      <c r="AE38" s="49"/>
      <c r="AF38" s="51"/>
      <c r="AG38" s="49">
        <f>AB33</f>
        <v>0</v>
      </c>
      <c r="AH38" s="358"/>
      <c r="AI38" s="34" t="s">
        <v>45</v>
      </c>
      <c r="AJ38" s="50"/>
      <c r="AK38" s="49"/>
      <c r="AL38" s="49"/>
      <c r="AM38" s="49"/>
      <c r="AN38" s="51"/>
      <c r="AO38" s="49">
        <f>AJ33</f>
        <v>0</v>
      </c>
    </row>
    <row r="39" spans="1:41" s="8" customFormat="1" ht="14.1" customHeight="1">
      <c r="A39" s="361"/>
      <c r="B39" s="363"/>
      <c r="C39" s="32" t="s">
        <v>51</v>
      </c>
      <c r="D39" s="103"/>
      <c r="E39" s="103"/>
      <c r="F39" s="103"/>
      <c r="G39" s="103"/>
      <c r="H39" s="50"/>
      <c r="I39" s="49">
        <v>2.5</v>
      </c>
      <c r="J39" s="365"/>
      <c r="K39" s="32" t="s">
        <v>34</v>
      </c>
      <c r="L39" s="50"/>
      <c r="M39" s="50"/>
      <c r="N39" s="50"/>
      <c r="O39" s="50"/>
      <c r="P39" s="50"/>
      <c r="Q39" s="49">
        <v>2.5</v>
      </c>
      <c r="R39" s="358"/>
      <c r="S39" s="32" t="s">
        <v>34</v>
      </c>
      <c r="T39" s="50"/>
      <c r="U39" s="50"/>
      <c r="V39" s="50"/>
      <c r="W39" s="50"/>
      <c r="X39" s="50"/>
      <c r="Y39" s="49">
        <v>2.5</v>
      </c>
      <c r="Z39" s="358"/>
      <c r="AA39" s="32" t="s">
        <v>34</v>
      </c>
      <c r="AB39" s="50"/>
      <c r="AC39" s="50"/>
      <c r="AD39" s="50"/>
      <c r="AE39" s="50"/>
      <c r="AF39" s="50"/>
      <c r="AG39" s="49">
        <v>2.5</v>
      </c>
      <c r="AH39" s="358"/>
      <c r="AI39" s="32" t="s">
        <v>34</v>
      </c>
      <c r="AJ39" s="50"/>
      <c r="AK39" s="50"/>
      <c r="AL39" s="50"/>
      <c r="AM39" s="50"/>
      <c r="AN39" s="50"/>
      <c r="AO39" s="49">
        <v>2.5</v>
      </c>
    </row>
    <row r="40" spans="1:41" s="8" customFormat="1" ht="14.1" customHeight="1">
      <c r="A40" s="362"/>
      <c r="B40" s="364"/>
      <c r="C40" s="34" t="s">
        <v>52</v>
      </c>
      <c r="D40" s="103"/>
      <c r="E40" s="103"/>
      <c r="F40" s="103"/>
      <c r="G40" s="103"/>
      <c r="H40" s="104"/>
      <c r="I40" s="104">
        <f>(I35*70)+(I36*75)+(I37*25)+(I38*60)+(I39*45)</f>
        <v>779.36688311688317</v>
      </c>
      <c r="J40" s="366"/>
      <c r="K40" s="34" t="s">
        <v>35</v>
      </c>
      <c r="L40" s="50"/>
      <c r="M40" s="50"/>
      <c r="N40" s="50"/>
      <c r="O40" s="50"/>
      <c r="P40" s="51"/>
      <c r="Q40" s="51">
        <f>(Q35*70)+(Q36*75)+(Q37*25)+(Q38*60)+(Q39*45)</f>
        <v>812.65145148968679</v>
      </c>
      <c r="R40" s="359"/>
      <c r="S40" s="34" t="s">
        <v>35</v>
      </c>
      <c r="T40" s="50"/>
      <c r="U40" s="50"/>
      <c r="V40" s="50"/>
      <c r="W40" s="50"/>
      <c r="X40" s="51"/>
      <c r="Y40" s="51">
        <f>(Y35*70)+(Y36*75)+(Y37*25)+(Y38*60)+(Y39*45)</f>
        <v>112.5</v>
      </c>
      <c r="Z40" s="359"/>
      <c r="AA40" s="34" t="s">
        <v>35</v>
      </c>
      <c r="AB40" s="50"/>
      <c r="AC40" s="50"/>
      <c r="AD40" s="50"/>
      <c r="AE40" s="50"/>
      <c r="AF40" s="51"/>
      <c r="AG40" s="51">
        <f>(AG35*70)+(AG36*75)+(AG37*25)+(AG38*60)+(AG39*45)</f>
        <v>112.5</v>
      </c>
      <c r="AH40" s="359"/>
      <c r="AI40" s="34" t="s">
        <v>35</v>
      </c>
      <c r="AJ40" s="50"/>
      <c r="AK40" s="50"/>
      <c r="AL40" s="50"/>
      <c r="AM40" s="50"/>
      <c r="AN40" s="51"/>
      <c r="AO40" s="51">
        <f>(AO35*70)+(AO36*75)+(AO37*25)+(AO38*60)+(AO39*45)</f>
        <v>112.5</v>
      </c>
    </row>
    <row r="41" spans="1:41" ht="14.1" customHeight="1">
      <c r="C41" s="40"/>
      <c r="F41" s="5"/>
      <c r="G41" s="5"/>
      <c r="K41" s="40"/>
      <c r="AA41" s="40"/>
      <c r="AB41"/>
      <c r="AC41"/>
      <c r="AI41" s="40"/>
    </row>
    <row r="42" spans="1:41" ht="14.1" customHeight="1">
      <c r="C42" s="40" t="s">
        <v>39</v>
      </c>
      <c r="F42" s="5"/>
      <c r="G42" s="5"/>
      <c r="K42" s="40" t="s">
        <v>46</v>
      </c>
      <c r="S42" s="8" t="s">
        <v>40</v>
      </c>
      <c r="AA42" s="40"/>
      <c r="AB42"/>
      <c r="AC42"/>
      <c r="AI42" s="40"/>
    </row>
    <row r="43" spans="1:41" ht="14.1" customHeight="1">
      <c r="C43" s="40"/>
      <c r="F43" s="5"/>
      <c r="G43" s="5"/>
      <c r="K43" s="40"/>
      <c r="AA43" s="40"/>
      <c r="AB43"/>
      <c r="AC43"/>
      <c r="AI43" s="40"/>
    </row>
    <row r="44" spans="1:41" ht="14.1" customHeight="1">
      <c r="L44"/>
      <c r="T44" s="5"/>
      <c r="U44" s="5"/>
      <c r="AB44"/>
      <c r="AC44"/>
      <c r="AH44"/>
      <c r="AI44"/>
      <c r="AN44"/>
    </row>
    <row r="45" spans="1:41" ht="14.1" customHeight="1">
      <c r="L45"/>
      <c r="T45" s="5"/>
      <c r="U45" s="5"/>
      <c r="AB45"/>
      <c r="AC45"/>
      <c r="AH45"/>
      <c r="AI45"/>
      <c r="AN45"/>
    </row>
    <row r="46" spans="1:41" ht="14.1" customHeight="1">
      <c r="L46"/>
      <c r="T46" s="5"/>
      <c r="U46" s="5"/>
      <c r="AB46"/>
      <c r="AC46"/>
      <c r="AH46"/>
      <c r="AI46"/>
      <c r="AN46"/>
    </row>
    <row r="47" spans="1:41" ht="14.1" customHeight="1">
      <c r="L47"/>
      <c r="T47" s="5"/>
      <c r="U47" s="5"/>
      <c r="AB47"/>
      <c r="AC47"/>
      <c r="AH47"/>
      <c r="AI47"/>
      <c r="AN47"/>
    </row>
    <row r="48" spans="1:41" ht="14.1" customHeight="1">
      <c r="L48"/>
      <c r="T48" s="5"/>
      <c r="U48" s="5"/>
      <c r="AB48"/>
      <c r="AC48"/>
      <c r="AH48"/>
      <c r="AI48"/>
      <c r="AN48"/>
    </row>
  </sheetData>
  <mergeCells count="25">
    <mergeCell ref="AI25:AI27"/>
    <mergeCell ref="D1:J1"/>
    <mergeCell ref="S3:T3"/>
    <mergeCell ref="C3:D3"/>
    <mergeCell ref="K2:AO2"/>
    <mergeCell ref="AI3:AJ3"/>
    <mergeCell ref="D2:E2"/>
    <mergeCell ref="A3:A4"/>
    <mergeCell ref="AA3:AB3"/>
    <mergeCell ref="K3:L3"/>
    <mergeCell ref="A28:A32"/>
    <mergeCell ref="A24:A27"/>
    <mergeCell ref="C25:C27"/>
    <mergeCell ref="K25:K27"/>
    <mergeCell ref="S25:S27"/>
    <mergeCell ref="AA25:AA27"/>
    <mergeCell ref="A5:A7"/>
    <mergeCell ref="A8:A15"/>
    <mergeCell ref="A16:A23"/>
    <mergeCell ref="AH35:AH40"/>
    <mergeCell ref="A35:A40"/>
    <mergeCell ref="B35:B40"/>
    <mergeCell ref="J35:J40"/>
    <mergeCell ref="R35:R40"/>
    <mergeCell ref="Z35:Z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5月菜單</vt:lpstr>
      <vt:lpstr>0501-0509</vt:lpstr>
      <vt:lpstr>0512-0516</vt:lpstr>
      <vt:lpstr>0519-0523</vt:lpstr>
      <vt:lpstr>0526-0530</vt:lpstr>
      <vt:lpstr>0427-0430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2025-04-29T05:52:37Z</cp:lastPrinted>
  <dcterms:created xsi:type="dcterms:W3CDTF">2010-08-25T11:17:24Z</dcterms:created>
  <dcterms:modified xsi:type="dcterms:W3CDTF">2025-04-30T06:57:32Z</dcterms:modified>
</cp:coreProperties>
</file>