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06\共用資料\114年月菜單\9月\公辦民營\國中\供餐學校(送審後)\"/>
    </mc:Choice>
  </mc:AlternateContent>
  <xr:revisionPtr revIDLastSave="0" documentId="13_ncr:1_{A183BEDF-5122-47E9-9607-87D256CAFFD0}" xr6:coauthVersionLast="47" xr6:coauthVersionMax="47" xr10:uidLastSave="{00000000-0000-0000-0000-000000000000}"/>
  <bookViews>
    <workbookView xWindow="4740" yWindow="300" windowWidth="17985" windowHeight="15060" tabRatio="830" xr2:uid="{00000000-000D-0000-FFFF-FFFF00000000}"/>
  </bookViews>
  <sheets>
    <sheet name="9月菜單" sheetId="10" r:id="rId1"/>
    <sheet name="素食" sheetId="15" r:id="rId2"/>
    <sheet name="0901~0905" sheetId="11" r:id="rId3"/>
    <sheet name="0908~0912" sheetId="4" r:id="rId4"/>
    <sheet name="0915~0919" sheetId="5" r:id="rId5"/>
    <sheet name="0922~0926" sheetId="7" r:id="rId6"/>
    <sheet name="0929~0930" sheetId="14" r:id="rId7"/>
  </sheets>
  <definedNames>
    <definedName name="_xlnm.Print_Area" localSheetId="2">'0901~0905'!$A$1:$AO$42</definedName>
    <definedName name="_xlnm.Print_Area" localSheetId="3">'0908~0912'!$A$1:$AO$43</definedName>
    <definedName name="_xlnm.Print_Area" localSheetId="4">'0915~0919'!$A$1:$AO$42</definedName>
    <definedName name="_xlnm.Print_Area" localSheetId="5">'0922~0926'!$A$1:$AO$42</definedName>
    <definedName name="_xlnm.Print_Area" localSheetId="6">'0929~0930'!$A$1:$AO$43</definedName>
    <definedName name="_xlnm.Print_Area" localSheetId="0">'9月菜單'!$A$1:$N$29</definedName>
    <definedName name="_xlnm.Print_Area" localSheetId="1">素食!$A$1:$N$28</definedName>
  </definedNames>
  <calcPr calcId="191029"/>
</workbook>
</file>

<file path=xl/calcChain.xml><?xml version="1.0" encoding="utf-8"?>
<calcChain xmlns="http://schemas.openxmlformats.org/spreadsheetml/2006/main">
  <c r="AN38" i="14" l="1"/>
  <c r="AO37" i="14"/>
  <c r="AN37" i="14"/>
  <c r="AO36" i="14"/>
  <c r="AN36" i="14"/>
  <c r="AN40" i="14" s="1"/>
  <c r="AO35" i="14"/>
  <c r="AO34" i="14"/>
  <c r="AO40" i="14" s="1"/>
  <c r="AF38" i="14"/>
  <c r="AG37" i="14"/>
  <c r="AF37" i="14"/>
  <c r="AG36" i="14"/>
  <c r="AF36" i="14" s="1"/>
  <c r="AF40" i="14" s="1"/>
  <c r="AG35" i="14"/>
  <c r="AG34" i="14"/>
  <c r="AG40" i="14" s="1"/>
  <c r="X38" i="14"/>
  <c r="Y37" i="14"/>
  <c r="X37" i="14" s="1"/>
  <c r="Y36" i="14"/>
  <c r="X36" i="14"/>
  <c r="X40" i="14" s="1"/>
  <c r="Y35" i="14"/>
  <c r="Y34" i="14"/>
  <c r="Y40" i="14" s="1"/>
  <c r="P38" i="14"/>
  <c r="Q37" i="14"/>
  <c r="P37" i="14" s="1"/>
  <c r="Q36" i="14"/>
  <c r="P36" i="14" s="1"/>
  <c r="P40" i="14" s="1"/>
  <c r="Q35" i="14"/>
  <c r="Q34" i="14"/>
  <c r="Q40" i="14" s="1"/>
  <c r="H38" i="14"/>
  <c r="I37" i="14"/>
  <c r="H37" i="14" s="1"/>
  <c r="I36" i="14"/>
  <c r="H36" i="14" s="1"/>
  <c r="H40" i="14" s="1"/>
  <c r="I35" i="14"/>
  <c r="I34" i="14"/>
  <c r="I40" i="14" s="1"/>
  <c r="AN37" i="7"/>
  <c r="AO36" i="7"/>
  <c r="AN36" i="7" s="1"/>
  <c r="AO35" i="7"/>
  <c r="AN35" i="7" s="1"/>
  <c r="AN39" i="7" s="1"/>
  <c r="AO34" i="7"/>
  <c r="AO33" i="7"/>
  <c r="AO39" i="7" s="1"/>
  <c r="AF37" i="7"/>
  <c r="AG36" i="7"/>
  <c r="AF36" i="7" s="1"/>
  <c r="AG35" i="7"/>
  <c r="AF35" i="7" s="1"/>
  <c r="AF39" i="7" s="1"/>
  <c r="AG34" i="7"/>
  <c r="AG33" i="7"/>
  <c r="AG39" i="7" s="1"/>
  <c r="X37" i="7"/>
  <c r="Y36" i="7"/>
  <c r="X36" i="7"/>
  <c r="Y35" i="7"/>
  <c r="X35" i="7" s="1"/>
  <c r="X39" i="7" s="1"/>
  <c r="Y34" i="7"/>
  <c r="Y33" i="7"/>
  <c r="Y39" i="7" s="1"/>
  <c r="P37" i="7"/>
  <c r="Q36" i="7"/>
  <c r="P36" i="7"/>
  <c r="Q35" i="7"/>
  <c r="P35" i="7" s="1"/>
  <c r="P39" i="7" s="1"/>
  <c r="Q34" i="7"/>
  <c r="Q33" i="7"/>
  <c r="Q39" i="7" s="1"/>
  <c r="H37" i="7"/>
  <c r="I36" i="7"/>
  <c r="H36" i="7" s="1"/>
  <c r="I35" i="7"/>
  <c r="H35" i="7" s="1"/>
  <c r="H39" i="7" s="1"/>
  <c r="I34" i="7"/>
  <c r="I33" i="7"/>
  <c r="I39" i="7" s="1"/>
  <c r="AN37" i="5"/>
  <c r="AN36" i="5"/>
  <c r="AO35" i="5"/>
  <c r="AN35" i="5" s="1"/>
  <c r="AO34" i="5"/>
  <c r="AO33" i="5"/>
  <c r="AO39" i="5" s="1"/>
  <c r="AF37" i="5"/>
  <c r="AG36" i="5"/>
  <c r="AF36" i="5" s="1"/>
  <c r="AG35" i="5"/>
  <c r="AF35" i="5" s="1"/>
  <c r="AF39" i="5" s="1"/>
  <c r="AG34" i="5"/>
  <c r="AG33" i="5"/>
  <c r="AG39" i="5" s="1"/>
  <c r="X37" i="5"/>
  <c r="Y36" i="5"/>
  <c r="X36" i="5" s="1"/>
  <c r="Y35" i="5"/>
  <c r="X35" i="5" s="1"/>
  <c r="X39" i="5" s="1"/>
  <c r="Y34" i="5"/>
  <c r="Y33" i="5"/>
  <c r="Y39" i="5" s="1"/>
  <c r="P37" i="5"/>
  <c r="Q36" i="5"/>
  <c r="P36" i="5" s="1"/>
  <c r="Q35" i="5"/>
  <c r="P35" i="5" s="1"/>
  <c r="P39" i="5" s="1"/>
  <c r="Q34" i="5"/>
  <c r="Q33" i="5"/>
  <c r="Q39" i="5" s="1"/>
  <c r="H37" i="5"/>
  <c r="I36" i="5"/>
  <c r="H36" i="5"/>
  <c r="I35" i="5"/>
  <c r="H35" i="5" s="1"/>
  <c r="H39" i="5" s="1"/>
  <c r="I34" i="5"/>
  <c r="I33" i="5"/>
  <c r="I39" i="5" s="1"/>
  <c r="AN38" i="4"/>
  <c r="AN37" i="4"/>
  <c r="AO36" i="4"/>
  <c r="AN36" i="4" s="1"/>
  <c r="AN40" i="4" s="1"/>
  <c r="AO35" i="4"/>
  <c r="AO34" i="4"/>
  <c r="AO40" i="4" s="1"/>
  <c r="AF38" i="4"/>
  <c r="AG37" i="4"/>
  <c r="AF37" i="4"/>
  <c r="AG36" i="4"/>
  <c r="AF36" i="4"/>
  <c r="AF40" i="4" s="1"/>
  <c r="AG35" i="4"/>
  <c r="AG34" i="4"/>
  <c r="AG40" i="4" s="1"/>
  <c r="X38" i="4"/>
  <c r="Y37" i="4"/>
  <c r="X37" i="4" s="1"/>
  <c r="Y36" i="4"/>
  <c r="X36" i="4" s="1"/>
  <c r="X40" i="4" s="1"/>
  <c r="Y35" i="4"/>
  <c r="Y34" i="4"/>
  <c r="Y40" i="4" s="1"/>
  <c r="P38" i="4"/>
  <c r="Q37" i="4"/>
  <c r="P37" i="4"/>
  <c r="Q36" i="4"/>
  <c r="P36" i="4" s="1"/>
  <c r="P40" i="4" s="1"/>
  <c r="Q35" i="4"/>
  <c r="Q34" i="4"/>
  <c r="Q40" i="4" s="1"/>
  <c r="H38" i="4"/>
  <c r="I37" i="4"/>
  <c r="H37" i="4" s="1"/>
  <c r="I36" i="4"/>
  <c r="H36" i="4" s="1"/>
  <c r="H40" i="4" s="1"/>
  <c r="I35" i="4"/>
  <c r="I34" i="4"/>
  <c r="I40" i="4" s="1"/>
  <c r="AN37" i="11"/>
  <c r="AO36" i="11"/>
  <c r="AN36" i="11" s="1"/>
  <c r="AO35" i="11"/>
  <c r="AN35" i="11"/>
  <c r="AN39" i="11" s="1"/>
  <c r="AO34" i="11"/>
  <c r="AO33" i="11"/>
  <c r="AO39" i="11" s="1"/>
  <c r="AF37" i="11"/>
  <c r="AG36" i="11"/>
  <c r="AF36" i="11" s="1"/>
  <c r="AG35" i="11"/>
  <c r="AF35" i="11"/>
  <c r="AF39" i="11" s="1"/>
  <c r="AG34" i="11"/>
  <c r="AG33" i="11"/>
  <c r="AG39" i="11" s="1"/>
  <c r="X37" i="11"/>
  <c r="Y36" i="11"/>
  <c r="X36" i="11"/>
  <c r="Y35" i="11"/>
  <c r="X35" i="11" s="1"/>
  <c r="X39" i="11" s="1"/>
  <c r="Y34" i="11"/>
  <c r="Y33" i="11"/>
  <c r="Y39" i="11" s="1"/>
  <c r="P37" i="11"/>
  <c r="Q36" i="11"/>
  <c r="P36" i="11" s="1"/>
  <c r="Q35" i="11"/>
  <c r="P35" i="11" s="1"/>
  <c r="P39" i="11" s="1"/>
  <c r="Q34" i="11"/>
  <c r="Q33" i="11"/>
  <c r="Q39" i="11" s="1"/>
  <c r="H37" i="11"/>
  <c r="I36" i="11"/>
  <c r="H36" i="11"/>
  <c r="I35" i="11"/>
  <c r="H35" i="11" s="1"/>
  <c r="H39" i="11" s="1"/>
  <c r="I34" i="11"/>
  <c r="I33" i="11"/>
  <c r="I39" i="11" s="1"/>
  <c r="AN39" i="5" l="1"/>
  <c r="H11" i="7"/>
  <c r="H10" i="7"/>
  <c r="G10" i="7"/>
  <c r="H9" i="7"/>
  <c r="G9" i="7"/>
  <c r="H8" i="7"/>
  <c r="F8" i="7"/>
  <c r="AN21" i="11"/>
  <c r="AM21" i="11"/>
  <c r="H27" i="11"/>
  <c r="P27" i="11"/>
  <c r="O27" i="11"/>
  <c r="P26" i="11"/>
  <c r="N26" i="11"/>
  <c r="H26" i="11"/>
  <c r="P25" i="11"/>
  <c r="M25" i="11"/>
  <c r="H25" i="11"/>
  <c r="G25" i="11"/>
  <c r="AN6" i="7"/>
  <c r="AK6" i="7"/>
  <c r="AN5" i="7"/>
  <c r="AK5" i="7"/>
  <c r="AN6" i="5"/>
  <c r="AK6" i="5"/>
  <c r="AN5" i="5"/>
  <c r="AK5" i="5"/>
  <c r="AN6" i="4"/>
  <c r="AK6" i="4"/>
  <c r="AN5" i="4"/>
  <c r="AK5" i="4"/>
  <c r="AN6" i="11"/>
  <c r="AK6" i="11"/>
  <c r="AN5" i="11"/>
  <c r="AK5" i="11"/>
  <c r="H6" i="7"/>
  <c r="E6" i="7"/>
  <c r="H5" i="7"/>
  <c r="E5" i="7"/>
  <c r="H6" i="5"/>
  <c r="E6" i="5"/>
  <c r="H5" i="5"/>
  <c r="E5" i="5"/>
  <c r="H6" i="4"/>
  <c r="E6" i="4"/>
  <c r="H5" i="4"/>
  <c r="E5" i="4"/>
  <c r="H6" i="11"/>
  <c r="E6" i="11"/>
  <c r="P26" i="7"/>
  <c r="O26" i="7"/>
  <c r="P25" i="7"/>
  <c r="AF28" i="11"/>
  <c r="AE28" i="11"/>
  <c r="G23" i="11"/>
  <c r="G22" i="11"/>
  <c r="H23" i="11"/>
  <c r="H22" i="11"/>
  <c r="P19" i="14"/>
  <c r="O19" i="14"/>
  <c r="P18" i="14"/>
  <c r="O18" i="14"/>
  <c r="P12" i="14"/>
  <c r="O12" i="14"/>
  <c r="AN27" i="7"/>
  <c r="AM27" i="7"/>
  <c r="AN16" i="7"/>
  <c r="AM16" i="7"/>
  <c r="AN17" i="7"/>
  <c r="AM17" i="7"/>
  <c r="AN15" i="7"/>
  <c r="AM15" i="7"/>
  <c r="AL8" i="7"/>
  <c r="AM11" i="7"/>
  <c r="AC25" i="7"/>
  <c r="V15" i="7"/>
  <c r="V16" i="7"/>
  <c r="W11" i="7"/>
  <c r="W9" i="7"/>
  <c r="X15" i="7"/>
  <c r="X16" i="7"/>
  <c r="X17" i="7"/>
  <c r="P17" i="7"/>
  <c r="O17" i="7"/>
  <c r="O10" i="7"/>
  <c r="O9" i="7"/>
  <c r="H27" i="7"/>
  <c r="H28" i="7"/>
  <c r="G28" i="7"/>
  <c r="F17" i="7"/>
  <c r="G19" i="7"/>
  <c r="G16" i="7"/>
  <c r="E15" i="7"/>
  <c r="H19" i="7"/>
  <c r="AL8" i="5"/>
  <c r="AK15" i="5"/>
  <c r="AK16" i="5"/>
  <c r="AM17" i="5"/>
  <c r="AM14" i="5"/>
  <c r="AD8" i="5"/>
  <c r="AF11" i="5"/>
  <c r="AF12" i="5"/>
  <c r="AE12" i="5"/>
  <c r="X26" i="5"/>
  <c r="W26" i="5"/>
  <c r="V11" i="5"/>
  <c r="W9" i="5"/>
  <c r="W12" i="5"/>
  <c r="U8" i="5"/>
  <c r="X14" i="5"/>
  <c r="V14" i="5"/>
  <c r="H27" i="5"/>
  <c r="G16" i="5"/>
  <c r="F15" i="5"/>
  <c r="H18" i="5"/>
  <c r="H10" i="5"/>
  <c r="G10" i="5"/>
  <c r="G9" i="5"/>
  <c r="F8" i="5"/>
  <c r="AN18" i="4"/>
  <c r="AL18" i="4"/>
  <c r="AD17" i="4"/>
  <c r="AE16" i="4"/>
  <c r="AE15" i="4"/>
  <c r="V15" i="4"/>
  <c r="X16" i="4"/>
  <c r="V16" i="4"/>
  <c r="P9" i="4"/>
  <c r="P8" i="4"/>
  <c r="N8" i="4"/>
  <c r="AF11" i="4"/>
  <c r="AC11" i="4"/>
  <c r="AF10" i="4"/>
  <c r="AF9" i="4"/>
  <c r="AE9" i="4"/>
  <c r="AF8" i="4"/>
  <c r="AD8" i="4"/>
  <c r="G17" i="4"/>
  <c r="G16" i="4"/>
  <c r="E15" i="4"/>
  <c r="AL16" i="11" l="1"/>
  <c r="AL15" i="11"/>
  <c r="AL8" i="11"/>
  <c r="AE18" i="11"/>
  <c r="AE17" i="11"/>
  <c r="AD16" i="11"/>
  <c r="AC15" i="11"/>
  <c r="AF18" i="11"/>
  <c r="AF17" i="11"/>
  <c r="AF16" i="11"/>
  <c r="AF15" i="11"/>
  <c r="X20" i="11"/>
  <c r="V20" i="11"/>
  <c r="X21" i="11"/>
  <c r="U21" i="11"/>
  <c r="X15" i="11"/>
  <c r="W15" i="11"/>
  <c r="F8" i="11"/>
  <c r="H8" i="11"/>
  <c r="P12" i="11"/>
  <c r="O12" i="11"/>
  <c r="P11" i="11"/>
  <c r="O11" i="11"/>
  <c r="P10" i="11"/>
  <c r="P9" i="11"/>
  <c r="N9" i="11"/>
  <c r="P8" i="11"/>
  <c r="N8" i="11"/>
  <c r="N25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N5" i="15"/>
  <c r="N4" i="15"/>
  <c r="P17" i="14" l="1"/>
  <c r="O17" i="14"/>
  <c r="N16" i="14"/>
  <c r="O15" i="14"/>
  <c r="O27" i="14"/>
  <c r="P27" i="14"/>
  <c r="P26" i="14"/>
  <c r="P25" i="14"/>
  <c r="N25" i="14"/>
  <c r="N8" i="14"/>
  <c r="AM12" i="7"/>
  <c r="AN12" i="7"/>
  <c r="P11" i="14"/>
  <c r="P10" i="14"/>
  <c r="O10" i="14"/>
  <c r="P9" i="14"/>
  <c r="P25" i="5"/>
  <c r="N25" i="5"/>
  <c r="P24" i="5"/>
  <c r="O24" i="5"/>
  <c r="X25" i="5"/>
  <c r="V25" i="5"/>
  <c r="X24" i="5"/>
  <c r="W24" i="5"/>
  <c r="O15" i="5"/>
  <c r="P15" i="5"/>
  <c r="P14" i="5"/>
  <c r="N14" i="5"/>
  <c r="AD15" i="7"/>
  <c r="AE17" i="7"/>
  <c r="AE16" i="7"/>
  <c r="AF17" i="5"/>
  <c r="AD17" i="5"/>
  <c r="AF16" i="5"/>
  <c r="AE16" i="5"/>
  <c r="AF15" i="5"/>
  <c r="AE15" i="5"/>
  <c r="AF14" i="5"/>
  <c r="AE14" i="5"/>
  <c r="AN18" i="5"/>
  <c r="AL18" i="5"/>
  <c r="AN17" i="5"/>
  <c r="AN16" i="5"/>
  <c r="AN15" i="5"/>
  <c r="AN14" i="5"/>
  <c r="P12" i="7"/>
  <c r="M15" i="7"/>
  <c r="P16" i="7"/>
  <c r="N16" i="7"/>
  <c r="P15" i="7"/>
  <c r="H18" i="7"/>
  <c r="H17" i="7"/>
  <c r="H16" i="7"/>
  <c r="H15" i="7"/>
  <c r="G15" i="7"/>
  <c r="H17" i="5"/>
  <c r="G17" i="5"/>
  <c r="AF25" i="5"/>
  <c r="AD25" i="5"/>
  <c r="AF24" i="5"/>
  <c r="AE24" i="5"/>
  <c r="H20" i="5"/>
  <c r="G20" i="5"/>
  <c r="AN27" i="4"/>
  <c r="AN26" i="4"/>
  <c r="AM26" i="4"/>
  <c r="AL27" i="4"/>
  <c r="AF31" i="4"/>
  <c r="AE31" i="4"/>
  <c r="AF30" i="4"/>
  <c r="AD30" i="4"/>
  <c r="AF29" i="4"/>
  <c r="AF28" i="4"/>
  <c r="AE28" i="4"/>
  <c r="AF27" i="4"/>
  <c r="AC27" i="4"/>
  <c r="AF26" i="4"/>
  <c r="AC26" i="4"/>
  <c r="V26" i="4"/>
  <c r="W28" i="4"/>
  <c r="X28" i="4"/>
  <c r="X27" i="4"/>
  <c r="X26" i="4"/>
  <c r="P27" i="4"/>
  <c r="N27" i="4"/>
  <c r="P26" i="4"/>
  <c r="O26" i="4"/>
  <c r="H31" i="4"/>
  <c r="F31" i="4"/>
  <c r="H30" i="4"/>
  <c r="H29" i="4"/>
  <c r="F29" i="4"/>
  <c r="H28" i="4"/>
  <c r="G28" i="4"/>
  <c r="H27" i="4"/>
  <c r="G27" i="4"/>
  <c r="H26" i="4"/>
  <c r="G26" i="4"/>
  <c r="H17" i="4"/>
  <c r="H16" i="4"/>
  <c r="H15" i="4"/>
  <c r="P16" i="4"/>
  <c r="N16" i="4"/>
  <c r="P15" i="4"/>
  <c r="O15" i="4"/>
  <c r="F12" i="4"/>
  <c r="H12" i="4"/>
  <c r="W18" i="11"/>
  <c r="V17" i="11"/>
  <c r="X19" i="11"/>
  <c r="X18" i="11"/>
  <c r="O15" i="11"/>
  <c r="N16" i="11"/>
  <c r="AD27" i="11"/>
  <c r="AE25" i="11"/>
  <c r="AC9" i="11"/>
  <c r="AF9" i="11"/>
  <c r="AN17" i="11"/>
  <c r="AN16" i="11"/>
  <c r="AN15" i="11"/>
  <c r="AF8" i="11"/>
  <c r="AD8" i="11"/>
  <c r="P12" i="5"/>
  <c r="M12" i="5"/>
  <c r="P11" i="5"/>
  <c r="O11" i="5"/>
  <c r="P10" i="5"/>
  <c r="O10" i="5"/>
  <c r="P9" i="5"/>
  <c r="P8" i="5"/>
  <c r="N8" i="5"/>
  <c r="H19" i="11"/>
  <c r="G19" i="11"/>
  <c r="H18" i="11"/>
  <c r="H17" i="11"/>
  <c r="F17" i="11"/>
  <c r="H16" i="11"/>
  <c r="G16" i="11"/>
  <c r="H15" i="11"/>
  <c r="E15" i="11"/>
  <c r="AN17" i="4"/>
  <c r="AM17" i="4"/>
  <c r="AN16" i="4"/>
  <c r="AL16" i="4"/>
  <c r="AN15" i="4"/>
  <c r="AK15" i="4"/>
  <c r="P20" i="5"/>
  <c r="O20" i="5"/>
  <c r="P6" i="5"/>
  <c r="M6" i="5"/>
  <c r="P5" i="5"/>
  <c r="M5" i="5"/>
  <c r="P6" i="14"/>
  <c r="M6" i="14"/>
  <c r="P5" i="14"/>
  <c r="M5" i="14"/>
  <c r="H5" i="11"/>
  <c r="E5" i="11"/>
  <c r="P21" i="14" l="1"/>
  <c r="O21" i="14"/>
  <c r="P16" i="14"/>
  <c r="P15" i="14"/>
  <c r="P8" i="14"/>
  <c r="N15" i="10"/>
  <c r="N25" i="10"/>
  <c r="AN11" i="7"/>
  <c r="AN10" i="7"/>
  <c r="AM10" i="7"/>
  <c r="AN9" i="7"/>
  <c r="AN8" i="7"/>
  <c r="P11" i="7"/>
  <c r="P10" i="7"/>
  <c r="P9" i="7"/>
  <c r="P8" i="7"/>
  <c r="N8" i="7"/>
  <c r="AF8" i="7"/>
  <c r="AD8" i="7"/>
  <c r="X14" i="7"/>
  <c r="W14" i="7"/>
  <c r="X13" i="7"/>
  <c r="W13" i="7"/>
  <c r="X12" i="7"/>
  <c r="X11" i="7"/>
  <c r="X10" i="7"/>
  <c r="W10" i="7"/>
  <c r="X9" i="7"/>
  <c r="X8" i="7"/>
  <c r="V8" i="7"/>
  <c r="X17" i="11"/>
  <c r="AN26" i="7"/>
  <c r="AL26" i="7"/>
  <c r="AN25" i="7"/>
  <c r="AM25" i="7"/>
  <c r="H9" i="5"/>
  <c r="H8" i="5"/>
  <c r="AN12" i="11"/>
  <c r="AN11" i="11"/>
  <c r="AM11" i="11"/>
  <c r="AN10" i="11"/>
  <c r="AM10" i="11"/>
  <c r="AN9" i="11"/>
  <c r="AM9" i="11"/>
  <c r="AN8" i="11"/>
  <c r="U5" i="11" l="1"/>
  <c r="AF17" i="7"/>
  <c r="AF16" i="7"/>
  <c r="AF15" i="7"/>
  <c r="F24" i="5" l="1"/>
  <c r="H24" i="5"/>
  <c r="H25" i="5"/>
  <c r="H26" i="5"/>
  <c r="AF6" i="11" l="1"/>
  <c r="AC6" i="11"/>
  <c r="AF5" i="11"/>
  <c r="AC5" i="11"/>
  <c r="P6" i="4"/>
  <c r="M6" i="4"/>
  <c r="P5" i="4"/>
  <c r="M5" i="4"/>
  <c r="M5" i="11"/>
  <c r="P5" i="11"/>
  <c r="M6" i="11"/>
  <c r="P6" i="11"/>
  <c r="AN12" i="5" l="1"/>
  <c r="AM12" i="5"/>
  <c r="AN11" i="5"/>
  <c r="AM11" i="5"/>
  <c r="AN10" i="5"/>
  <c r="AN9" i="5"/>
  <c r="AN8" i="5"/>
  <c r="AN11" i="4"/>
  <c r="AM11" i="4"/>
  <c r="AN10" i="4"/>
  <c r="AN9" i="4"/>
  <c r="AN8" i="4"/>
  <c r="AL8" i="4"/>
  <c r="X15" i="4" l="1"/>
  <c r="AN21" i="7" l="1"/>
  <c r="AM21" i="7"/>
  <c r="AN24" i="5"/>
  <c r="AK24" i="5"/>
  <c r="AN26" i="11" l="1"/>
  <c r="AN25" i="11"/>
  <c r="AK25" i="11"/>
  <c r="AI3" i="14" l="1"/>
  <c r="AA3" i="14"/>
  <c r="S3" i="14"/>
  <c r="K3" i="14"/>
  <c r="N22" i="10"/>
  <c r="N21" i="10"/>
  <c r="N20" i="10"/>
  <c r="N19" i="10"/>
  <c r="N18" i="10"/>
  <c r="N17" i="10"/>
  <c r="N16" i="10"/>
  <c r="N14" i="10"/>
  <c r="N13" i="10"/>
  <c r="N12" i="10"/>
  <c r="N11" i="10"/>
  <c r="N10" i="10"/>
  <c r="N9" i="10"/>
  <c r="N8" i="10"/>
  <c r="N7" i="10"/>
  <c r="N6" i="10"/>
  <c r="N5" i="10"/>
  <c r="N4" i="10"/>
  <c r="N23" i="10"/>
  <c r="H16" i="5" l="1"/>
  <c r="H15" i="5"/>
  <c r="H14" i="5"/>
  <c r="G14" i="5"/>
  <c r="F8" i="4" l="1"/>
  <c r="AC6" i="7" l="1"/>
  <c r="AC6" i="5"/>
  <c r="AC6" i="4"/>
  <c r="AF10" i="5" l="1"/>
  <c r="AF9" i="5"/>
  <c r="AF8" i="5"/>
  <c r="AE20" i="5" l="1"/>
  <c r="AF20" i="5"/>
  <c r="AD26" i="7" l="1"/>
  <c r="AF21" i="7"/>
  <c r="AE21" i="7"/>
  <c r="AF22" i="4"/>
  <c r="AE22" i="4"/>
  <c r="AF21" i="11"/>
  <c r="AE21" i="11"/>
  <c r="AE26" i="11" l="1"/>
  <c r="AF27" i="11" l="1"/>
  <c r="P21" i="7"/>
  <c r="O21" i="7"/>
  <c r="P22" i="4"/>
  <c r="O22" i="4"/>
  <c r="P21" i="11"/>
  <c r="O21" i="11"/>
  <c r="AF18" i="4" l="1"/>
  <c r="AF6" i="4" l="1"/>
  <c r="AF6" i="5"/>
  <c r="AF6" i="7"/>
  <c r="H26" i="7" l="1"/>
  <c r="F26" i="7"/>
  <c r="H25" i="7"/>
  <c r="G25" i="7"/>
  <c r="AF17" i="4"/>
  <c r="AF16" i="4"/>
  <c r="AF15" i="4"/>
  <c r="X14" i="4"/>
  <c r="X13" i="4"/>
  <c r="W13" i="4"/>
  <c r="X12" i="4"/>
  <c r="U12" i="4"/>
  <c r="X11" i="4"/>
  <c r="V11" i="4"/>
  <c r="X10" i="4"/>
  <c r="V10" i="4"/>
  <c r="X9" i="4"/>
  <c r="W9" i="4"/>
  <c r="X8" i="4"/>
  <c r="W8" i="4"/>
  <c r="H11" i="4"/>
  <c r="H10" i="4"/>
  <c r="G10" i="4"/>
  <c r="H9" i="4"/>
  <c r="H8" i="4"/>
  <c r="AF26" i="11" l="1"/>
  <c r="AF25" i="11"/>
  <c r="X16" i="11"/>
  <c r="V16" i="11"/>
  <c r="X14" i="11"/>
  <c r="W14" i="11"/>
  <c r="X13" i="11"/>
  <c r="W13" i="11"/>
  <c r="X12" i="11"/>
  <c r="W12" i="11"/>
  <c r="X11" i="11"/>
  <c r="X10" i="11"/>
  <c r="V10" i="11"/>
  <c r="X9" i="11"/>
  <c r="W9" i="11"/>
  <c r="X8" i="11"/>
  <c r="V8" i="11"/>
  <c r="X5" i="11"/>
  <c r="P16" i="11"/>
  <c r="P15" i="11"/>
  <c r="H22" i="4" l="1"/>
  <c r="G22" i="4"/>
  <c r="AF26" i="7" l="1"/>
  <c r="AF25" i="7"/>
  <c r="AF5" i="7" l="1"/>
  <c r="AC5" i="7"/>
  <c r="X20" i="5" l="1"/>
  <c r="W20" i="5"/>
  <c r="W13" i="5"/>
  <c r="X13" i="5"/>
  <c r="X12" i="5"/>
  <c r="X11" i="5"/>
  <c r="X9" i="5"/>
  <c r="X10" i="5"/>
  <c r="X8" i="5"/>
  <c r="H21" i="7" l="1"/>
  <c r="G21" i="7"/>
  <c r="AN20" i="5"/>
  <c r="AM20" i="5"/>
  <c r="AN22" i="4"/>
  <c r="AM22" i="4"/>
  <c r="H21" i="11"/>
  <c r="G21" i="11"/>
  <c r="X5" i="7" l="1"/>
  <c r="U5" i="7"/>
  <c r="X5" i="4" l="1"/>
  <c r="U5" i="4"/>
  <c r="X5" i="5" l="1"/>
  <c r="AI3" i="4" l="1"/>
  <c r="AC5" i="4"/>
  <c r="AF5" i="4"/>
  <c r="AF5" i="5" l="1"/>
  <c r="AC5" i="5"/>
  <c r="P6" i="7"/>
  <c r="M6" i="7"/>
  <c r="P5" i="7"/>
  <c r="M5" i="7"/>
  <c r="AI3" i="7" l="1"/>
  <c r="AA3" i="7"/>
  <c r="S3" i="7" l="1"/>
  <c r="K3" i="7"/>
  <c r="AI3" i="5"/>
  <c r="AA3" i="5"/>
  <c r="S3" i="5"/>
  <c r="K3" i="5"/>
  <c r="AA3" i="4"/>
  <c r="S3" i="4"/>
  <c r="K3" i="4"/>
  <c r="AI3" i="11"/>
  <c r="AA3" i="11"/>
  <c r="S3" i="11"/>
  <c r="K3" i="11"/>
</calcChain>
</file>

<file path=xl/sharedStrings.xml><?xml version="1.0" encoding="utf-8"?>
<sst xmlns="http://schemas.openxmlformats.org/spreadsheetml/2006/main" count="1659" uniqueCount="579">
  <si>
    <t>湯</t>
    <phoneticPr fontId="22" type="noConversion"/>
  </si>
  <si>
    <t>人數</t>
    <phoneticPr fontId="22" type="noConversion"/>
  </si>
  <si>
    <t>主
菜</t>
    <phoneticPr fontId="22" type="noConversion"/>
  </si>
  <si>
    <t>副
菜</t>
    <phoneticPr fontId="22" type="noConversion"/>
  </si>
  <si>
    <t>青
菜</t>
    <phoneticPr fontId="22" type="noConversion"/>
  </si>
  <si>
    <t>湯</t>
    <phoneticPr fontId="22" type="noConversion"/>
  </si>
  <si>
    <t>菜
名</t>
    <phoneticPr fontId="22" type="noConversion"/>
  </si>
  <si>
    <t>(一)</t>
    <phoneticPr fontId="22" type="noConversion"/>
  </si>
  <si>
    <t>(二)</t>
    <phoneticPr fontId="22" type="noConversion"/>
  </si>
  <si>
    <t>(三)</t>
    <phoneticPr fontId="22" type="noConversion"/>
  </si>
  <si>
    <t>(四)</t>
    <phoneticPr fontId="22" type="noConversion"/>
  </si>
  <si>
    <t>菜名</t>
    <phoneticPr fontId="22" type="noConversion"/>
  </si>
  <si>
    <t>食材</t>
    <phoneticPr fontId="22" type="noConversion"/>
  </si>
  <si>
    <t>主
食</t>
    <phoneticPr fontId="22" type="noConversion"/>
  </si>
  <si>
    <t>單位</t>
    <phoneticPr fontId="22" type="noConversion"/>
  </si>
  <si>
    <t>每人(g)</t>
    <phoneticPr fontId="22" type="noConversion"/>
  </si>
  <si>
    <t>單位</t>
    <phoneticPr fontId="22" type="noConversion"/>
  </si>
  <si>
    <t>單位</t>
    <phoneticPr fontId="22" type="noConversion"/>
  </si>
  <si>
    <t>屏東縣</t>
  </si>
  <si>
    <t>副
菜</t>
    <phoneticPr fontId="22" type="noConversion"/>
  </si>
  <si>
    <t>湯</t>
    <phoneticPr fontId="22" type="noConversion"/>
  </si>
  <si>
    <t>菜
名</t>
    <phoneticPr fontId="22" type="noConversion"/>
  </si>
  <si>
    <t>(一)</t>
    <phoneticPr fontId="22" type="noConversion"/>
  </si>
  <si>
    <t>(二)</t>
    <phoneticPr fontId="22" type="noConversion"/>
  </si>
  <si>
    <t>(三)</t>
    <phoneticPr fontId="22" type="noConversion"/>
  </si>
  <si>
    <t>(四)</t>
    <phoneticPr fontId="22" type="noConversion"/>
  </si>
  <si>
    <t>(五)</t>
    <phoneticPr fontId="22" type="noConversion"/>
  </si>
  <si>
    <t>每人(g)</t>
    <phoneticPr fontId="22" type="noConversion"/>
  </si>
  <si>
    <t>主
食</t>
    <phoneticPr fontId="22" type="noConversion"/>
  </si>
  <si>
    <t>主
菜</t>
    <phoneticPr fontId="22" type="noConversion"/>
  </si>
  <si>
    <t>公斤</t>
    <phoneticPr fontId="22" type="noConversion"/>
  </si>
  <si>
    <t>採購量</t>
    <phoneticPr fontId="22" type="noConversion"/>
  </si>
  <si>
    <t>C</t>
    <phoneticPr fontId="22" type="noConversion"/>
  </si>
  <si>
    <t>P</t>
    <phoneticPr fontId="22" type="noConversion"/>
  </si>
  <si>
    <t>P</t>
    <phoneticPr fontId="22" type="noConversion"/>
  </si>
  <si>
    <t>採購量</t>
    <phoneticPr fontId="22" type="noConversion"/>
  </si>
  <si>
    <t>V</t>
    <phoneticPr fontId="22" type="noConversion"/>
  </si>
  <si>
    <t>V</t>
    <phoneticPr fontId="22" type="noConversion"/>
  </si>
  <si>
    <t xml:space="preserve">總熱量  </t>
    <phoneticPr fontId="22" type="noConversion"/>
  </si>
  <si>
    <t>(二)</t>
    <phoneticPr fontId="22" type="noConversion"/>
  </si>
  <si>
    <t>(三)</t>
    <phoneticPr fontId="22" type="noConversion"/>
  </si>
  <si>
    <t>(四)</t>
    <phoneticPr fontId="22" type="noConversion"/>
  </si>
  <si>
    <t>(五)</t>
    <phoneticPr fontId="22" type="noConversion"/>
  </si>
  <si>
    <t>(一)</t>
    <phoneticPr fontId="22" type="noConversion"/>
  </si>
  <si>
    <t>公斤</t>
    <phoneticPr fontId="22" type="noConversion"/>
  </si>
  <si>
    <t>人數</t>
    <phoneticPr fontId="22" type="noConversion"/>
  </si>
  <si>
    <t>菜名</t>
    <phoneticPr fontId="22" type="noConversion"/>
  </si>
  <si>
    <t>食材</t>
    <phoneticPr fontId="22" type="noConversion"/>
  </si>
  <si>
    <t>公斤</t>
    <phoneticPr fontId="22" type="noConversion"/>
  </si>
  <si>
    <t>人數</t>
    <phoneticPr fontId="22" type="noConversion"/>
  </si>
  <si>
    <t>菜名</t>
    <phoneticPr fontId="22" type="noConversion"/>
  </si>
  <si>
    <t>食材</t>
    <phoneticPr fontId="22" type="noConversion"/>
  </si>
  <si>
    <t>每人(g)</t>
    <phoneticPr fontId="22" type="noConversion"/>
  </si>
  <si>
    <t>廠商營養師:</t>
    <phoneticPr fontId="22" type="noConversion"/>
  </si>
  <si>
    <t>校長:</t>
    <phoneticPr fontId="22" type="noConversion"/>
  </si>
  <si>
    <t>標章類別</t>
    <phoneticPr fontId="22" type="noConversion"/>
  </si>
  <si>
    <t>年 級</t>
    <phoneticPr fontId="22" type="noConversion"/>
  </si>
  <si>
    <t>營養供應比例</t>
    <phoneticPr fontId="22" type="noConversion"/>
  </si>
  <si>
    <t xml:space="preserve">蔬菜類(份)  </t>
    <phoneticPr fontId="22" type="noConversion"/>
  </si>
  <si>
    <t xml:space="preserve">水果類(份)  </t>
    <phoneticPr fontId="22" type="noConversion"/>
  </si>
  <si>
    <t>執行秘書:</t>
    <phoneticPr fontId="22" type="noConversion"/>
  </si>
  <si>
    <t>年 級</t>
    <phoneticPr fontId="22" type="noConversion"/>
  </si>
  <si>
    <t>營養供應比例</t>
    <phoneticPr fontId="22" type="noConversion"/>
  </si>
  <si>
    <t xml:space="preserve">蔬菜類(份)  </t>
    <phoneticPr fontId="22" type="noConversion"/>
  </si>
  <si>
    <t xml:space="preserve">水果類(份)  </t>
    <phoneticPr fontId="22" type="noConversion"/>
  </si>
  <si>
    <t xml:space="preserve">總熱量  </t>
    <phoneticPr fontId="22" type="noConversion"/>
  </si>
  <si>
    <t xml:space="preserve">乳品類(份)  </t>
    <phoneticPr fontId="22" type="noConversion"/>
  </si>
  <si>
    <t>全穀雜糧類(份)</t>
    <phoneticPr fontId="22" type="noConversion"/>
  </si>
  <si>
    <t xml:space="preserve">豆魚蛋肉類(份) </t>
    <phoneticPr fontId="22" type="noConversion"/>
  </si>
  <si>
    <t>全穀雜糧類(份)</t>
    <phoneticPr fontId="22" type="noConversion"/>
  </si>
  <si>
    <t xml:space="preserve">豆魚蛋肉類(份) </t>
    <phoneticPr fontId="22" type="noConversion"/>
  </si>
  <si>
    <t>副菜2</t>
  </si>
  <si>
    <t>(煮)</t>
    <phoneticPr fontId="22" type="noConversion"/>
  </si>
  <si>
    <t>米</t>
    <phoneticPr fontId="22" type="noConversion"/>
  </si>
  <si>
    <t>增加小饅頭類的小點心</t>
  </si>
  <si>
    <t>無骨雞排改柳葉魚</t>
    <phoneticPr fontId="22" type="noConversion"/>
  </si>
  <si>
    <t>川燙肉絲改單份的肉類;增加小饅頭類的小點心;飯湯增加豆腐</t>
    <phoneticPr fontId="22" type="noConversion"/>
  </si>
  <si>
    <t>川燙肉絲改單份的肉類</t>
    <phoneticPr fontId="22" type="noConversion"/>
  </si>
  <si>
    <t>滷肉臊改單份的肉類</t>
    <phoneticPr fontId="22" type="noConversion"/>
  </si>
  <si>
    <t xml:space="preserve">         【大聚便當有限公司】</t>
    <phoneticPr fontId="22" type="noConversion"/>
  </si>
  <si>
    <t>日期</t>
    <phoneticPr fontId="22" type="noConversion"/>
  </si>
  <si>
    <t>主食</t>
    <phoneticPr fontId="22" type="noConversion"/>
  </si>
  <si>
    <t>主菜</t>
    <phoneticPr fontId="22" type="noConversion"/>
  </si>
  <si>
    <t>副菜1</t>
    <phoneticPr fontId="22" type="noConversion"/>
  </si>
  <si>
    <t>湯</t>
    <phoneticPr fontId="22" type="noConversion"/>
  </si>
  <si>
    <t>熱量</t>
    <phoneticPr fontId="22" type="noConversion"/>
  </si>
  <si>
    <t>食譜設計:</t>
    <phoneticPr fontId="22" type="noConversion"/>
  </si>
  <si>
    <t xml:space="preserve">  執行秘書：  </t>
    <phoneticPr fontId="22" type="noConversion"/>
  </si>
  <si>
    <t xml:space="preserve"> 校長：</t>
    <phoneticPr fontId="22" type="noConversion"/>
  </si>
  <si>
    <t>素食</t>
    <phoneticPr fontId="22" type="noConversion"/>
  </si>
  <si>
    <t>糙</t>
    <phoneticPr fontId="22" type="noConversion"/>
  </si>
  <si>
    <t>白米</t>
    <phoneticPr fontId="22" type="noConversion"/>
  </si>
  <si>
    <t>米</t>
    <phoneticPr fontId="22" type="noConversion"/>
  </si>
  <si>
    <t>糙米</t>
    <phoneticPr fontId="22" type="noConversion"/>
  </si>
  <si>
    <t>飯</t>
    <phoneticPr fontId="22" type="noConversion"/>
  </si>
  <si>
    <t>1~3</t>
    <phoneticPr fontId="22" type="noConversion"/>
  </si>
  <si>
    <t>食譜設計:</t>
    <phoneticPr fontId="22" type="noConversion"/>
  </si>
  <si>
    <t xml:space="preserve"> 校長：</t>
    <phoneticPr fontId="22" type="noConversion"/>
  </si>
  <si>
    <t>(五)</t>
    <phoneticPr fontId="22" type="noConversion"/>
  </si>
  <si>
    <t>(煮)</t>
    <phoneticPr fontId="22" type="noConversion"/>
  </si>
  <si>
    <t>糙</t>
    <phoneticPr fontId="22" type="noConversion"/>
  </si>
  <si>
    <t>飯</t>
    <phoneticPr fontId="22" type="noConversion"/>
  </si>
  <si>
    <t>白</t>
    <phoneticPr fontId="22" type="noConversion"/>
  </si>
  <si>
    <t>白米飯</t>
    <phoneticPr fontId="22" type="noConversion"/>
  </si>
  <si>
    <t>糙米飯</t>
    <phoneticPr fontId="22" type="noConversion"/>
  </si>
  <si>
    <t xml:space="preserve">時令蔬菜       </t>
    <phoneticPr fontId="22" type="noConversion"/>
  </si>
  <si>
    <t xml:space="preserve">時令蔬菜           </t>
    <phoneticPr fontId="22" type="noConversion"/>
  </si>
  <si>
    <t>麵條</t>
    <phoneticPr fontId="22" type="noConversion"/>
  </si>
  <si>
    <t xml:space="preserve">時令蔬菜            </t>
    <phoneticPr fontId="22" type="noConversion"/>
  </si>
  <si>
    <t>白</t>
    <phoneticPr fontId="22" type="noConversion"/>
  </si>
  <si>
    <t>白米</t>
    <phoneticPr fontId="22" type="noConversion"/>
  </si>
  <si>
    <t>米</t>
    <phoneticPr fontId="22" type="noConversion"/>
  </si>
  <si>
    <t>飯</t>
    <phoneticPr fontId="22" type="noConversion"/>
  </si>
  <si>
    <t>麵</t>
    <phoneticPr fontId="22" type="noConversion"/>
  </si>
  <si>
    <t>條</t>
    <phoneticPr fontId="22" type="noConversion"/>
  </si>
  <si>
    <t>(五)</t>
    <phoneticPr fontId="22" type="noConversion"/>
  </si>
  <si>
    <t>麵條</t>
    <phoneticPr fontId="22" type="noConversion"/>
  </si>
  <si>
    <t>※本校一律使用國產豬.牛肉※</t>
    <phoneticPr fontId="22" type="noConversion"/>
  </si>
  <si>
    <t>※本校一律使用國產豬.牛肉※</t>
    <phoneticPr fontId="22" type="noConversion"/>
  </si>
  <si>
    <t>時</t>
    <phoneticPr fontId="22" type="noConversion"/>
  </si>
  <si>
    <t xml:space="preserve">時令青菜              </t>
    <phoneticPr fontId="22" type="noConversion"/>
  </si>
  <si>
    <t>有</t>
    <phoneticPr fontId="22" type="noConversion"/>
  </si>
  <si>
    <t xml:space="preserve">有機青菜              </t>
    <phoneticPr fontId="22" type="noConversion"/>
  </si>
  <si>
    <t>令</t>
    <phoneticPr fontId="22" type="noConversion"/>
  </si>
  <si>
    <t>(例:大陸妹、油菜、青江、青椒、韭菜、青花菜、菠菜、地瓜葉、龍鬚菜)</t>
    <phoneticPr fontId="22" type="noConversion"/>
  </si>
  <si>
    <t>機</t>
    <phoneticPr fontId="22" type="noConversion"/>
  </si>
  <si>
    <t>青</t>
    <phoneticPr fontId="22" type="noConversion"/>
  </si>
  <si>
    <t>菜</t>
    <phoneticPr fontId="22" type="noConversion"/>
  </si>
  <si>
    <t>油脂與堅果種子類(份)</t>
    <phoneticPr fontId="22" type="noConversion"/>
  </si>
  <si>
    <t>油脂與堅果種子類(份)</t>
    <phoneticPr fontId="22" type="noConversion"/>
  </si>
  <si>
    <t>什錦高麗菜</t>
    <phoneticPr fontId="22" type="noConversion"/>
  </si>
  <si>
    <t>湯</t>
  </si>
  <si>
    <t>2.雞肉</t>
    <phoneticPr fontId="22" type="noConversion"/>
  </si>
  <si>
    <t>雞</t>
    <phoneticPr fontId="22" type="noConversion"/>
  </si>
  <si>
    <t>(炒)</t>
    <phoneticPr fontId="22" type="noConversion"/>
  </si>
  <si>
    <t>肉</t>
  </si>
  <si>
    <t>片</t>
  </si>
  <si>
    <t>4.洋蔥</t>
    <phoneticPr fontId="22" type="noConversion"/>
  </si>
  <si>
    <t>瓜</t>
    <phoneticPr fontId="22" type="noConversion"/>
  </si>
  <si>
    <t>肉</t>
    <phoneticPr fontId="22" type="noConversion"/>
  </si>
  <si>
    <t>筍</t>
    <phoneticPr fontId="22" type="noConversion"/>
  </si>
  <si>
    <t>2.龍骨</t>
    <phoneticPr fontId="22" type="noConversion"/>
  </si>
  <si>
    <t>雞肉</t>
    <phoneticPr fontId="22" type="noConversion"/>
  </si>
  <si>
    <t>薑片</t>
    <phoneticPr fontId="22" type="noConversion"/>
  </si>
  <si>
    <t>排</t>
    <phoneticPr fontId="22" type="noConversion"/>
  </si>
  <si>
    <t>米</t>
  </si>
  <si>
    <t>3.紅蘿蔔</t>
    <phoneticPr fontId="22" type="noConversion"/>
  </si>
  <si>
    <t>豆</t>
    <phoneticPr fontId="22" type="noConversion"/>
  </si>
  <si>
    <t>玉</t>
  </si>
  <si>
    <t>濃</t>
  </si>
  <si>
    <t>5.雞蛋</t>
    <phoneticPr fontId="22" type="noConversion"/>
  </si>
  <si>
    <t>竹</t>
    <phoneticPr fontId="22" type="noConversion"/>
  </si>
  <si>
    <r>
      <t>1.</t>
    </r>
    <r>
      <rPr>
        <b/>
        <sz val="10"/>
        <rFont val="細明體"/>
        <family val="3"/>
        <charset val="136"/>
      </rPr>
      <t>竹筍</t>
    </r>
    <phoneticPr fontId="22" type="noConversion"/>
  </si>
  <si>
    <t>蛋</t>
  </si>
  <si>
    <t>(煮)</t>
    <phoneticPr fontId="22" type="noConversion"/>
  </si>
  <si>
    <t>醬</t>
    <phoneticPr fontId="22" type="noConversion"/>
  </si>
  <si>
    <t>丁</t>
    <phoneticPr fontId="22" type="noConversion"/>
  </si>
  <si>
    <t>東</t>
  </si>
  <si>
    <t>3.洋蔥</t>
    <phoneticPr fontId="22" type="noConversion"/>
  </si>
  <si>
    <t>薯</t>
    <phoneticPr fontId="22" type="noConversion"/>
  </si>
  <si>
    <r>
      <t>1.</t>
    </r>
    <r>
      <rPr>
        <b/>
        <sz val="10"/>
        <rFont val="新細明體"/>
        <family val="1"/>
        <charset val="136"/>
      </rPr>
      <t>豆薯</t>
    </r>
    <phoneticPr fontId="22" type="noConversion"/>
  </si>
  <si>
    <t>1.冬粉</t>
  </si>
  <si>
    <t>2.高麗菜</t>
  </si>
  <si>
    <t>3.絞肉</t>
  </si>
  <si>
    <t>4.油蔥酥</t>
  </si>
  <si>
    <t xml:space="preserve">時令蔬菜          </t>
    <phoneticPr fontId="22" type="noConversion"/>
  </si>
  <si>
    <t xml:space="preserve">乳品類(份)  </t>
    <phoneticPr fontId="22" type="noConversion"/>
  </si>
  <si>
    <t xml:space="preserve">時令蔬菜     </t>
    <phoneticPr fontId="22" type="noConversion"/>
  </si>
  <si>
    <t xml:space="preserve">有機蔬菜       </t>
    <phoneticPr fontId="22" type="noConversion"/>
  </si>
  <si>
    <t>毛豆乾丁</t>
    <phoneticPr fontId="22" type="noConversion"/>
  </si>
  <si>
    <t>烏龍麵</t>
    <phoneticPr fontId="22" type="noConversion"/>
  </si>
  <si>
    <t>鍋燒麵料</t>
    <phoneticPr fontId="22" type="noConversion"/>
  </si>
  <si>
    <t>瓠瓜雞肉湯</t>
    <phoneticPr fontId="22" type="noConversion"/>
  </si>
  <si>
    <t>匈牙利嫩雞</t>
    <phoneticPr fontId="22" type="noConversion"/>
  </si>
  <si>
    <t>什錦炒飯</t>
    <phoneticPr fontId="22" type="noConversion"/>
  </si>
  <si>
    <t>麻婆豆腐</t>
    <phoneticPr fontId="22" type="noConversion"/>
  </si>
  <si>
    <t>關東煮</t>
    <phoneticPr fontId="22" type="noConversion"/>
  </si>
  <si>
    <t>冬瓜龍骨湯</t>
    <phoneticPr fontId="22" type="noConversion"/>
  </si>
  <si>
    <t>金針龍骨湯</t>
    <phoneticPr fontId="22" type="noConversion"/>
  </si>
  <si>
    <t>味</t>
    <phoneticPr fontId="22" type="noConversion"/>
  </si>
  <si>
    <t>噌</t>
    <phoneticPr fontId="22" type="noConversion"/>
  </si>
  <si>
    <t>湯</t>
    <phoneticPr fontId="22" type="noConversion"/>
  </si>
  <si>
    <t>肉絲</t>
    <phoneticPr fontId="22" type="noConversion"/>
  </si>
  <si>
    <t>飯</t>
    <phoneticPr fontId="22" type="noConversion"/>
  </si>
  <si>
    <t>高麗菜</t>
    <phoneticPr fontId="22" type="noConversion"/>
  </si>
  <si>
    <t>油蔥酥</t>
    <phoneticPr fontId="22" type="noConversion"/>
  </si>
  <si>
    <t>料</t>
    <phoneticPr fontId="22" type="noConversion"/>
  </si>
  <si>
    <t>(煮)</t>
    <phoneticPr fontId="22" type="noConversion"/>
  </si>
  <si>
    <t>白蘿蔔</t>
    <phoneticPr fontId="22" type="noConversion"/>
  </si>
  <si>
    <t>紅蘿蔔</t>
    <phoneticPr fontId="22" type="noConversion"/>
  </si>
  <si>
    <t>乾</t>
    <phoneticPr fontId="22" type="noConversion"/>
  </si>
  <si>
    <t>椒</t>
    <phoneticPr fontId="22" type="noConversion"/>
  </si>
  <si>
    <t>魚</t>
    <phoneticPr fontId="22" type="noConversion"/>
  </si>
  <si>
    <t>(炸)</t>
    <phoneticPr fontId="22" type="noConversion"/>
  </si>
  <si>
    <t>蔬</t>
    <phoneticPr fontId="22" type="noConversion"/>
  </si>
  <si>
    <t>黑</t>
    <phoneticPr fontId="22" type="noConversion"/>
  </si>
  <si>
    <t>芽</t>
    <phoneticPr fontId="22" type="noConversion"/>
  </si>
  <si>
    <t>2.雞蛋</t>
    <phoneticPr fontId="22" type="noConversion"/>
  </si>
  <si>
    <t>蛋</t>
    <phoneticPr fontId="22" type="noConversion"/>
  </si>
  <si>
    <t>花</t>
    <phoneticPr fontId="22" type="noConversion"/>
  </si>
  <si>
    <t>2.蒜酥</t>
    <phoneticPr fontId="22" type="noConversion"/>
  </si>
  <si>
    <t>3.洋蔥</t>
    <phoneticPr fontId="22" type="noConversion"/>
  </si>
  <si>
    <t>(炒)</t>
    <phoneticPr fontId="22" type="noConversion"/>
  </si>
  <si>
    <t>什</t>
    <phoneticPr fontId="22" type="noConversion"/>
  </si>
  <si>
    <t>1.紅蘿蔔</t>
    <phoneticPr fontId="22" type="noConversion"/>
  </si>
  <si>
    <t>錦</t>
    <phoneticPr fontId="22" type="noConversion"/>
  </si>
  <si>
    <t>高</t>
    <phoneticPr fontId="22" type="noConversion"/>
  </si>
  <si>
    <t>麗</t>
    <phoneticPr fontId="22" type="noConversion"/>
  </si>
  <si>
    <t>綠</t>
    <phoneticPr fontId="22" type="noConversion"/>
  </si>
  <si>
    <t>綠豆</t>
    <phoneticPr fontId="22" type="noConversion"/>
  </si>
  <si>
    <t>紅</t>
    <phoneticPr fontId="22" type="noConversion"/>
  </si>
  <si>
    <t>1.排骨</t>
    <phoneticPr fontId="22" type="noConversion"/>
  </si>
  <si>
    <t>燒</t>
    <phoneticPr fontId="22" type="noConversion"/>
  </si>
  <si>
    <t>2.肉丁</t>
    <phoneticPr fontId="22" type="noConversion"/>
  </si>
  <si>
    <t>3.滷包</t>
    <phoneticPr fontId="22" type="noConversion"/>
  </si>
  <si>
    <t>(燒)</t>
    <phoneticPr fontId="22" type="noConversion"/>
  </si>
  <si>
    <t>5.紅蘿蔔</t>
    <phoneticPr fontId="22" type="noConversion"/>
  </si>
  <si>
    <t>骨</t>
    <phoneticPr fontId="22" type="noConversion"/>
  </si>
  <si>
    <t>冬</t>
    <phoneticPr fontId="22" type="noConversion"/>
  </si>
  <si>
    <t>1.冬瓜</t>
    <phoneticPr fontId="22" type="noConversion"/>
  </si>
  <si>
    <t>龍</t>
    <phoneticPr fontId="22" type="noConversion"/>
  </si>
  <si>
    <t>骨</t>
    <phoneticPr fontId="22" type="noConversion"/>
  </si>
  <si>
    <t>片</t>
    <phoneticPr fontId="22" type="noConversion"/>
  </si>
  <si>
    <t>烏</t>
    <phoneticPr fontId="22" type="noConversion"/>
  </si>
  <si>
    <t>龍</t>
    <phoneticPr fontId="22" type="noConversion"/>
  </si>
  <si>
    <t>麵</t>
    <phoneticPr fontId="22" type="noConversion"/>
  </si>
  <si>
    <t>烏龍麵</t>
    <phoneticPr fontId="22" type="noConversion"/>
  </si>
  <si>
    <t>鍋</t>
    <phoneticPr fontId="22" type="noConversion"/>
  </si>
  <si>
    <t>香菇</t>
    <phoneticPr fontId="22" type="noConversion"/>
  </si>
  <si>
    <t>煮</t>
    <phoneticPr fontId="22" type="noConversion"/>
  </si>
  <si>
    <t>雞蛋</t>
    <phoneticPr fontId="22" type="noConversion"/>
  </si>
  <si>
    <t>沙茶醬</t>
    <phoneticPr fontId="22" type="noConversion"/>
  </si>
  <si>
    <t>金針菇</t>
    <phoneticPr fontId="22" type="noConversion"/>
  </si>
  <si>
    <t>龍骨</t>
    <phoneticPr fontId="22" type="noConversion"/>
  </si>
  <si>
    <t>蘿</t>
    <phoneticPr fontId="22" type="noConversion"/>
  </si>
  <si>
    <t>蔔</t>
    <phoneticPr fontId="22" type="noConversion"/>
  </si>
  <si>
    <t>1.豬絞肉</t>
    <phoneticPr fontId="22" type="noConversion"/>
  </si>
  <si>
    <t>4.油蔥酥</t>
    <phoneticPr fontId="22" type="noConversion"/>
  </si>
  <si>
    <t>絲</t>
    <phoneticPr fontId="22" type="noConversion"/>
  </si>
  <si>
    <t>炒</t>
    <phoneticPr fontId="22" type="noConversion"/>
  </si>
  <si>
    <t>瓠</t>
    <phoneticPr fontId="22" type="noConversion"/>
  </si>
  <si>
    <t>匈</t>
    <phoneticPr fontId="22" type="noConversion"/>
  </si>
  <si>
    <t>牙</t>
    <phoneticPr fontId="22" type="noConversion"/>
  </si>
  <si>
    <t>洋蔥</t>
    <phoneticPr fontId="22" type="noConversion"/>
  </si>
  <si>
    <t>利</t>
    <phoneticPr fontId="22" type="noConversion"/>
  </si>
  <si>
    <t>嫩</t>
    <phoneticPr fontId="22" type="noConversion"/>
  </si>
  <si>
    <t>馬鈴薯</t>
    <phoneticPr fontId="22" type="noConversion"/>
  </si>
  <si>
    <t>(燉)</t>
    <phoneticPr fontId="22" type="noConversion"/>
  </si>
  <si>
    <t>番茄醬</t>
    <phoneticPr fontId="22" type="noConversion"/>
  </si>
  <si>
    <t>三</t>
    <phoneticPr fontId="22" type="noConversion"/>
  </si>
  <si>
    <t>龍骨</t>
  </si>
  <si>
    <t>玉米粒</t>
    <phoneticPr fontId="22" type="noConversion"/>
  </si>
  <si>
    <t>銀</t>
    <phoneticPr fontId="22" type="noConversion"/>
  </si>
  <si>
    <t>腐</t>
    <phoneticPr fontId="22" type="noConversion"/>
  </si>
  <si>
    <t>2.黑胡椒醬</t>
    <phoneticPr fontId="22" type="noConversion"/>
  </si>
  <si>
    <t>3.蒜酥</t>
    <phoneticPr fontId="22" type="noConversion"/>
  </si>
  <si>
    <t>關</t>
    <phoneticPr fontId="22" type="noConversion"/>
  </si>
  <si>
    <t>3.白蘿蔔</t>
    <phoneticPr fontId="22" type="noConversion"/>
  </si>
  <si>
    <t>1.玉米粒</t>
    <phoneticPr fontId="22" type="noConversion"/>
  </si>
  <si>
    <t>2.馬鈴薯</t>
    <phoneticPr fontId="22" type="noConversion"/>
  </si>
  <si>
    <t>4.濃湯粉</t>
    <phoneticPr fontId="22" type="noConversion"/>
  </si>
  <si>
    <t>6.洋蔥</t>
    <phoneticPr fontId="22" type="noConversion"/>
  </si>
  <si>
    <t>粉</t>
    <phoneticPr fontId="22" type="noConversion"/>
  </si>
  <si>
    <t>肉丁</t>
    <phoneticPr fontId="22" type="noConversion"/>
  </si>
  <si>
    <t>金</t>
    <phoneticPr fontId="22" type="noConversion"/>
  </si>
  <si>
    <t>針</t>
    <phoneticPr fontId="22" type="noConversion"/>
  </si>
  <si>
    <t>1.魚丁</t>
    <phoneticPr fontId="22" type="noConversion"/>
  </si>
  <si>
    <t>白米</t>
    <phoneticPr fontId="22" type="noConversion"/>
  </si>
  <si>
    <t>飯</t>
    <phoneticPr fontId="22" type="noConversion"/>
  </si>
  <si>
    <t>米</t>
    <phoneticPr fontId="22" type="noConversion"/>
  </si>
  <si>
    <t>咖哩雞</t>
    <phoneticPr fontId="22" type="noConversion"/>
  </si>
  <si>
    <t>沙</t>
  </si>
  <si>
    <t>1.肉片</t>
    <phoneticPr fontId="22" type="noConversion"/>
  </si>
  <si>
    <t>茶</t>
  </si>
  <si>
    <t>3.沙茶醬</t>
  </si>
  <si>
    <t>4.時蔬(洋蔥或油菜)</t>
    <phoneticPr fontId="22" type="noConversion"/>
  </si>
  <si>
    <t>杯</t>
    <phoneticPr fontId="22" type="noConversion"/>
  </si>
  <si>
    <t>紅絲炒蛋</t>
    <phoneticPr fontId="22" type="noConversion"/>
  </si>
  <si>
    <t>豆薯龍骨湯</t>
    <phoneticPr fontId="22" type="noConversion"/>
  </si>
  <si>
    <t>冬瓜湯</t>
    <phoneticPr fontId="22" type="noConversion"/>
  </si>
  <si>
    <t>彩椒炒豆干</t>
    <phoneticPr fontId="22" type="noConversion"/>
  </si>
  <si>
    <t>蘿蔔湯</t>
    <phoneticPr fontId="22" type="noConversion"/>
  </si>
  <si>
    <t>瓠瓜湯</t>
    <phoneticPr fontId="22" type="noConversion"/>
  </si>
  <si>
    <t>綜合鹽酥</t>
    <phoneticPr fontId="22" type="noConversion"/>
  </si>
  <si>
    <t>素肉排</t>
    <phoneticPr fontId="22" type="noConversion"/>
  </si>
  <si>
    <t>糖醋豆包</t>
    <phoneticPr fontId="22" type="noConversion"/>
  </si>
  <si>
    <t>海</t>
    <phoneticPr fontId="22" type="noConversion"/>
  </si>
  <si>
    <t>海</t>
    <phoneticPr fontId="22" type="noConversion"/>
  </si>
  <si>
    <t>芽</t>
    <phoneticPr fontId="22" type="noConversion"/>
  </si>
  <si>
    <t>1.海芽</t>
    <phoneticPr fontId="22" type="noConversion"/>
  </si>
  <si>
    <t>2.金針菇</t>
    <phoneticPr fontId="22" type="noConversion"/>
  </si>
  <si>
    <t>3.龍骨</t>
    <phoneticPr fontId="22" type="noConversion"/>
  </si>
  <si>
    <t>1.蘿蔔</t>
    <phoneticPr fontId="22" type="noConversion"/>
  </si>
  <si>
    <t>咖</t>
  </si>
  <si>
    <t>1.雞肉</t>
    <phoneticPr fontId="22" type="noConversion"/>
  </si>
  <si>
    <t>哩</t>
  </si>
  <si>
    <t>2.咖哩粉</t>
  </si>
  <si>
    <t>4.紅蘿蔔</t>
    <phoneticPr fontId="22" type="noConversion"/>
  </si>
  <si>
    <t>5.馬鈴薯</t>
    <phoneticPr fontId="22" type="noConversion"/>
  </si>
  <si>
    <t>時</t>
    <phoneticPr fontId="22" type="noConversion"/>
  </si>
  <si>
    <t>麵</t>
    <phoneticPr fontId="22" type="noConversion"/>
  </si>
  <si>
    <t>燴</t>
    <phoneticPr fontId="22" type="noConversion"/>
  </si>
  <si>
    <t>龍</t>
    <phoneticPr fontId="22" type="noConversion"/>
  </si>
  <si>
    <t>骨</t>
    <phoneticPr fontId="22" type="noConversion"/>
  </si>
  <si>
    <t>2.龍骨</t>
    <phoneticPr fontId="22" type="noConversion"/>
  </si>
  <si>
    <t>玉米濃湯</t>
    <phoneticPr fontId="22" type="noConversion"/>
  </si>
  <si>
    <t>金針湯</t>
    <phoneticPr fontId="22" type="noConversion"/>
  </si>
  <si>
    <t>海芽針菇湯</t>
    <phoneticPr fontId="22" type="noConversion"/>
  </si>
  <si>
    <t>針</t>
    <phoneticPr fontId="22" type="noConversion"/>
  </si>
  <si>
    <t>菇</t>
    <phoneticPr fontId="22" type="noConversion"/>
  </si>
  <si>
    <t>時蔬炒什錦(素)</t>
  </si>
  <si>
    <t>紅燒素魚</t>
    <phoneticPr fontId="22" type="noConversion"/>
  </si>
  <si>
    <t>蘿</t>
  </si>
  <si>
    <t>蔔</t>
  </si>
  <si>
    <t>玉</t>
    <phoneticPr fontId="22" type="noConversion"/>
  </si>
  <si>
    <t>白蘿蔔</t>
  </si>
  <si>
    <t>日期</t>
    <phoneticPr fontId="22" type="noConversion"/>
  </si>
  <si>
    <t>竹筍湯</t>
    <phoneticPr fontId="22" type="noConversion"/>
  </si>
  <si>
    <t>鮑</t>
    <phoneticPr fontId="22" type="noConversion"/>
  </si>
  <si>
    <t>豆薯湯</t>
    <phoneticPr fontId="22" type="noConversion"/>
  </si>
  <si>
    <t>糙</t>
    <phoneticPr fontId="22" type="noConversion"/>
  </si>
  <si>
    <t>糙米</t>
    <phoneticPr fontId="22" type="noConversion"/>
  </si>
  <si>
    <t>蔥</t>
    <phoneticPr fontId="22" type="noConversion"/>
  </si>
  <si>
    <t>丁</t>
    <phoneticPr fontId="22" type="noConversion"/>
  </si>
  <si>
    <t>(燒)</t>
    <phoneticPr fontId="22" type="noConversion"/>
  </si>
  <si>
    <t>附餐</t>
    <phoneticPr fontId="22" type="noConversion"/>
  </si>
  <si>
    <r>
      <t>全榖雜糧類</t>
    </r>
    <r>
      <rPr>
        <b/>
        <sz val="6"/>
        <color indexed="16"/>
        <rFont val="新細明體"/>
        <family val="1"/>
        <charset val="136"/>
      </rPr>
      <t>(份)</t>
    </r>
    <phoneticPr fontId="22" type="noConversion"/>
  </si>
  <si>
    <r>
      <t>豆魚蛋肉類</t>
    </r>
    <r>
      <rPr>
        <b/>
        <sz val="6"/>
        <color indexed="12"/>
        <rFont val="新細明體"/>
        <family val="1"/>
        <charset val="136"/>
      </rPr>
      <t>(份)</t>
    </r>
    <phoneticPr fontId="22" type="noConversion"/>
  </si>
  <si>
    <r>
      <t>蔬  菜  類</t>
    </r>
    <r>
      <rPr>
        <b/>
        <sz val="6"/>
        <color indexed="17"/>
        <rFont val="新細明體"/>
        <family val="1"/>
        <charset val="136"/>
      </rPr>
      <t>(份)</t>
    </r>
    <phoneticPr fontId="22" type="noConversion"/>
  </si>
  <si>
    <r>
      <t>油脂類</t>
    </r>
    <r>
      <rPr>
        <b/>
        <sz val="6"/>
        <color rgb="FF7030A0"/>
        <rFont val="新細明體"/>
        <family val="1"/>
        <charset val="136"/>
      </rPr>
      <t>(份)</t>
    </r>
    <phoneticPr fontId="22" type="noConversion"/>
  </si>
  <si>
    <r>
      <t>水果 類</t>
    </r>
    <r>
      <rPr>
        <b/>
        <sz val="6"/>
        <color indexed="10"/>
        <rFont val="新細明體"/>
        <family val="1"/>
        <charset val="136"/>
      </rPr>
      <t>(份)</t>
    </r>
    <phoneticPr fontId="22" type="noConversion"/>
  </si>
  <si>
    <r>
      <t>乳品類</t>
    </r>
    <r>
      <rPr>
        <b/>
        <sz val="6"/>
        <color theme="9" tint="-0.249977111117893"/>
        <rFont val="新細明體"/>
        <family val="1"/>
        <charset val="136"/>
      </rPr>
      <t>(份)</t>
    </r>
    <phoneticPr fontId="22" type="noConversion"/>
  </si>
  <si>
    <t>履歷豆漿</t>
    <phoneticPr fontId="22" type="noConversion"/>
  </si>
  <si>
    <t>水果</t>
    <phoneticPr fontId="22" type="noConversion"/>
  </si>
  <si>
    <t>TAP豆漿每人1份</t>
    <phoneticPr fontId="22" type="noConversion"/>
  </si>
  <si>
    <t>水果每人1份</t>
    <phoneticPr fontId="22" type="noConversion"/>
  </si>
  <si>
    <t>(炒)</t>
    <phoneticPr fontId="22" type="noConversion"/>
  </si>
  <si>
    <t>白米飯</t>
  </si>
  <si>
    <t xml:space="preserve">時令蔬菜            </t>
  </si>
  <si>
    <t xml:space="preserve">有機蔬菜       </t>
  </si>
  <si>
    <t>南瓜豆腐煲</t>
    <phoneticPr fontId="22" type="noConversion"/>
  </si>
  <si>
    <t>五彩玉米</t>
    <phoneticPr fontId="22" type="noConversion"/>
  </si>
  <si>
    <t>紅豆薏仁湯</t>
    <phoneticPr fontId="22" type="noConversion"/>
  </si>
  <si>
    <t>1.紅豆</t>
    <phoneticPr fontId="22" type="noConversion"/>
  </si>
  <si>
    <t>2.薏仁</t>
    <phoneticPr fontId="22" type="noConversion"/>
  </si>
  <si>
    <t>薏</t>
    <phoneticPr fontId="22" type="noConversion"/>
  </si>
  <si>
    <t>仁</t>
    <phoneticPr fontId="22" type="noConversion"/>
  </si>
  <si>
    <t>燥</t>
    <phoneticPr fontId="22" type="noConversion"/>
  </si>
  <si>
    <t>酸辣湯</t>
    <phoneticPr fontId="22" type="noConversion"/>
  </si>
  <si>
    <t>酸</t>
  </si>
  <si>
    <t>辣</t>
  </si>
  <si>
    <t>木耳</t>
    <phoneticPr fontId="22" type="noConversion"/>
  </si>
  <si>
    <t>豆腐</t>
    <phoneticPr fontId="22" type="noConversion"/>
  </si>
  <si>
    <t>烏醋</t>
    <phoneticPr fontId="22" type="noConversion"/>
  </si>
  <si>
    <t>煲</t>
    <phoneticPr fontId="22" type="noConversion"/>
  </si>
  <si>
    <t>綠豆湯</t>
    <phoneticPr fontId="22" type="noConversion"/>
  </si>
  <si>
    <t>無骨雞排</t>
    <phoneticPr fontId="22" type="noConversion"/>
  </si>
  <si>
    <t>南</t>
    <phoneticPr fontId="22" type="noConversion"/>
  </si>
  <si>
    <t>南瓜</t>
    <phoneticPr fontId="22" type="noConversion"/>
  </si>
  <si>
    <t>青蔥</t>
    <phoneticPr fontId="22" type="noConversion"/>
  </si>
  <si>
    <t>沙茶肉片</t>
    <phoneticPr fontId="22" type="noConversion"/>
  </si>
  <si>
    <t>什錦味噌湯</t>
    <phoneticPr fontId="22" type="noConversion"/>
  </si>
  <si>
    <t>糙米飯</t>
  </si>
  <si>
    <t>香</t>
    <phoneticPr fontId="22" type="noConversion"/>
  </si>
  <si>
    <t>滷</t>
    <phoneticPr fontId="22" type="noConversion"/>
  </si>
  <si>
    <t>什蔬</t>
    <phoneticPr fontId="22" type="noConversion"/>
  </si>
  <si>
    <t>味增</t>
    <phoneticPr fontId="22" type="noConversion"/>
  </si>
  <si>
    <t>蘑菇豆包</t>
    <phoneticPr fontId="22" type="noConversion"/>
  </si>
  <si>
    <t>咖哩豆包</t>
    <phoneticPr fontId="22" type="noConversion"/>
  </si>
  <si>
    <t>供應商:大聚便當有限公司 住址:屏東縣內埔鄉豐田村興中二巷26號 負責人:林國榮 營養師:陳婉慈 電話:08-7798900</t>
    <phoneticPr fontId="22" type="noConversion"/>
  </si>
  <si>
    <t>香滷雞塊</t>
    <phoneticPr fontId="22" type="noConversion"/>
  </si>
  <si>
    <t>冬瓜燜素肉</t>
    <phoneticPr fontId="22" type="noConversion"/>
  </si>
  <si>
    <t>雞塊</t>
    <phoneticPr fontId="22" type="noConversion"/>
  </si>
  <si>
    <t>回</t>
    <phoneticPr fontId="22" type="noConversion"/>
  </si>
  <si>
    <t>滷包</t>
    <phoneticPr fontId="22" type="noConversion"/>
  </si>
  <si>
    <t>塊</t>
    <phoneticPr fontId="22" type="noConversion"/>
  </si>
  <si>
    <t>酥</t>
    <phoneticPr fontId="22" type="noConversion"/>
  </si>
  <si>
    <t>翅</t>
    <phoneticPr fontId="22" type="noConversion"/>
  </si>
  <si>
    <t>古早味飯湯</t>
    <phoneticPr fontId="22" type="noConversion"/>
  </si>
  <si>
    <t>滷大溪豆干</t>
    <phoneticPr fontId="22" type="noConversion"/>
  </si>
  <si>
    <t>(蒸)</t>
    <phoneticPr fontId="22" type="noConversion"/>
  </si>
  <si>
    <t>古</t>
    <phoneticPr fontId="22" type="noConversion"/>
  </si>
  <si>
    <t>早</t>
    <phoneticPr fontId="22" type="noConversion"/>
  </si>
  <si>
    <t>魚丁</t>
    <phoneticPr fontId="22" type="noConversion"/>
  </si>
  <si>
    <t>沙茶</t>
    <phoneticPr fontId="22" type="noConversion"/>
  </si>
  <si>
    <t>酥炸雞翅</t>
    <phoneticPr fontId="22" type="noConversion"/>
  </si>
  <si>
    <t>九層塔</t>
    <phoneticPr fontId="22" type="noConversion"/>
  </si>
  <si>
    <t>雞</t>
  </si>
  <si>
    <t>三杯油腐</t>
    <phoneticPr fontId="22" type="noConversion"/>
  </si>
  <si>
    <t>蒜酥</t>
    <phoneticPr fontId="22" type="noConversion"/>
  </si>
  <si>
    <t>9/29 ＜一＞</t>
    <phoneticPr fontId="22" type="noConversion"/>
  </si>
  <si>
    <t>9/30 ＜二＞</t>
    <phoneticPr fontId="22" type="noConversion"/>
  </si>
  <si>
    <t>9/1  ＜一＞</t>
    <phoneticPr fontId="22" type="noConversion"/>
  </si>
  <si>
    <t>9/2 ＜二＞</t>
    <phoneticPr fontId="22" type="noConversion"/>
  </si>
  <si>
    <t>9/3 ＜三＞</t>
    <phoneticPr fontId="22" type="noConversion"/>
  </si>
  <si>
    <t>9/4 ＜四＞</t>
    <phoneticPr fontId="22" type="noConversion"/>
  </si>
  <si>
    <t>9/5 ＜五＞</t>
    <phoneticPr fontId="22" type="noConversion"/>
  </si>
  <si>
    <t>9/8 ＜一＞</t>
    <phoneticPr fontId="22" type="noConversion"/>
  </si>
  <si>
    <t>9/9 ＜二＞</t>
    <phoneticPr fontId="22" type="noConversion"/>
  </si>
  <si>
    <t>9/10 ＜三＞</t>
    <phoneticPr fontId="22" type="noConversion"/>
  </si>
  <si>
    <t>9/11 ＜四＞</t>
    <phoneticPr fontId="22" type="noConversion"/>
  </si>
  <si>
    <t>9/12 ＜五＞</t>
    <phoneticPr fontId="22" type="noConversion"/>
  </si>
  <si>
    <t>9/15 ＜一＞</t>
    <phoneticPr fontId="22" type="noConversion"/>
  </si>
  <si>
    <t>9/16 ＜二＞</t>
    <phoneticPr fontId="22" type="noConversion"/>
  </si>
  <si>
    <t>9/17 ＜三＞</t>
    <phoneticPr fontId="22" type="noConversion"/>
  </si>
  <si>
    <t>9/18 ＜四＞</t>
    <phoneticPr fontId="22" type="noConversion"/>
  </si>
  <si>
    <t>9/19 ＜五＞</t>
    <phoneticPr fontId="22" type="noConversion"/>
  </si>
  <si>
    <t>9/22 ＜一＞</t>
    <phoneticPr fontId="22" type="noConversion"/>
  </si>
  <si>
    <t>9/23 ＜二＞</t>
    <phoneticPr fontId="22" type="noConversion"/>
  </si>
  <si>
    <t>9/24 ＜三＞</t>
    <phoneticPr fontId="22" type="noConversion"/>
  </si>
  <si>
    <t>9/25 ＜四＞</t>
    <phoneticPr fontId="22" type="noConversion"/>
  </si>
  <si>
    <t>9/26 ＜五＞</t>
    <phoneticPr fontId="22" type="noConversion"/>
  </si>
  <si>
    <r>
      <t xml:space="preserve">※本校一律使用國產豬※                           </t>
    </r>
    <r>
      <rPr>
        <b/>
        <sz val="9"/>
        <rFont val="標楷體"/>
        <family val="4"/>
        <charset val="136"/>
      </rPr>
      <t xml:space="preserve">    </t>
    </r>
    <r>
      <rPr>
        <b/>
        <sz val="8"/>
        <rFont val="標楷體"/>
        <family val="4"/>
        <charset val="136"/>
      </rPr>
      <t xml:space="preserve"> </t>
    </r>
    <phoneticPr fontId="22" type="noConversion"/>
  </si>
  <si>
    <t>114年9月營養午餐</t>
    <phoneticPr fontId="22" type="noConversion"/>
  </si>
  <si>
    <t>鹹酥魚丁</t>
    <phoneticPr fontId="22" type="noConversion"/>
  </si>
  <si>
    <t>洋蔥炒蛋</t>
    <phoneticPr fontId="22" type="noConversion"/>
  </si>
  <si>
    <t>什錦瓠瓜</t>
    <phoneticPr fontId="22" type="noConversion"/>
  </si>
  <si>
    <t>蔬菜冬粉</t>
    <phoneticPr fontId="22" type="noConversion"/>
  </si>
  <si>
    <t>豆腐味噌湯</t>
    <phoneticPr fontId="22" type="noConversion"/>
  </si>
  <si>
    <t>蔬菜味噌湯</t>
    <phoneticPr fontId="22" type="noConversion"/>
  </si>
  <si>
    <t>滷蛋</t>
    <phoneticPr fontId="22" type="noConversion"/>
  </si>
  <si>
    <t>9/1 ＜一＞</t>
    <phoneticPr fontId="22" type="noConversion"/>
  </si>
  <si>
    <t xml:space="preserve"> 114學年度    第一學期  第 5週學生午餐供應週期性食譜設計表</t>
    <phoneticPr fontId="22" type="noConversion"/>
  </si>
  <si>
    <t xml:space="preserve"> 114學年度    第一學期  第 1週學生午餐供應週期性食譜設計表</t>
    <phoneticPr fontId="22" type="noConversion"/>
  </si>
  <si>
    <t xml:space="preserve"> 114學年度    第一學期  第 2週學生午餐供應週期性食譜設計表</t>
    <phoneticPr fontId="22" type="noConversion"/>
  </si>
  <si>
    <t xml:space="preserve"> 114學年度    第一學期  第 3週學生午餐供應週期性食譜設計表</t>
    <phoneticPr fontId="22" type="noConversion"/>
  </si>
  <si>
    <t xml:space="preserve"> 114學年度    第一學期  第 4週學生午餐供應週期性食譜設計表</t>
    <phoneticPr fontId="22" type="noConversion"/>
  </si>
  <si>
    <t>教師節補假</t>
    <phoneticPr fontId="22" type="noConversion"/>
  </si>
  <si>
    <t>炭烤雞翅</t>
    <phoneticPr fontId="22" type="noConversion"/>
  </si>
  <si>
    <t>香滷大溪豆干</t>
    <phoneticPr fontId="22" type="noConversion"/>
  </si>
  <si>
    <t>豆干滷肉燥</t>
    <phoneticPr fontId="22" type="noConversion"/>
  </si>
  <si>
    <t>酸辣湯</t>
    <phoneticPr fontId="22" type="noConversion"/>
  </si>
  <si>
    <t>竹筍龍骨湯</t>
    <phoneticPr fontId="22" type="noConversion"/>
  </si>
  <si>
    <t>麵條</t>
    <phoneticPr fontId="22" type="noConversion"/>
  </si>
  <si>
    <t>茄汁肉醬麵</t>
    <phoneticPr fontId="22" type="noConversion"/>
  </si>
  <si>
    <t xml:space="preserve">時令蔬菜       </t>
    <phoneticPr fontId="22" type="noConversion"/>
  </si>
  <si>
    <t>泰式打拋豬</t>
    <phoneticPr fontId="22" type="noConversion"/>
  </si>
  <si>
    <t>蘿蔔雞肉湯</t>
    <phoneticPr fontId="22" type="noConversion"/>
  </si>
  <si>
    <t>海芽蛋花湯</t>
    <phoneticPr fontId="22" type="noConversion"/>
  </si>
  <si>
    <t>蔥爆肉片</t>
    <phoneticPr fontId="22" type="noConversion"/>
  </si>
  <si>
    <t>(魯)</t>
    <phoneticPr fontId="22" type="noConversion"/>
  </si>
  <si>
    <t>鹹</t>
    <phoneticPr fontId="22" type="noConversion"/>
  </si>
  <si>
    <t>胡蘿蔔</t>
    <phoneticPr fontId="22" type="noConversion"/>
  </si>
  <si>
    <t>炭</t>
    <phoneticPr fontId="22" type="noConversion"/>
  </si>
  <si>
    <t>烤</t>
    <phoneticPr fontId="22" type="noConversion"/>
  </si>
  <si>
    <t>洋</t>
    <phoneticPr fontId="22" type="noConversion"/>
  </si>
  <si>
    <t>大</t>
    <phoneticPr fontId="22" type="noConversion"/>
  </si>
  <si>
    <t>溪</t>
    <phoneticPr fontId="22" type="noConversion"/>
  </si>
  <si>
    <t>大溪豆乾</t>
    <phoneticPr fontId="22" type="noConversion"/>
  </si>
  <si>
    <t>海帶結</t>
    <phoneticPr fontId="22" type="noConversion"/>
  </si>
  <si>
    <t>(滷)</t>
    <phoneticPr fontId="22" type="noConversion"/>
  </si>
  <si>
    <t>(燴)</t>
    <phoneticPr fontId="22" type="noConversion"/>
  </si>
  <si>
    <t>5.豆乾丁</t>
    <phoneticPr fontId="22" type="noConversion"/>
  </si>
  <si>
    <t>瓠瓜</t>
    <phoneticPr fontId="22" type="noConversion"/>
  </si>
  <si>
    <t>排骨</t>
    <phoneticPr fontId="22" type="noConversion"/>
  </si>
  <si>
    <t>杏鮑菇</t>
    <phoneticPr fontId="22" type="noConversion"/>
  </si>
  <si>
    <t>豆芽菜</t>
    <phoneticPr fontId="22" type="noConversion"/>
  </si>
  <si>
    <t>麥香雞排</t>
    <phoneticPr fontId="22" type="noConversion"/>
  </si>
  <si>
    <t>麥</t>
    <phoneticPr fontId="22" type="noConversion"/>
  </si>
  <si>
    <t>茄</t>
    <phoneticPr fontId="22" type="noConversion"/>
  </si>
  <si>
    <t>汁</t>
    <phoneticPr fontId="22" type="noConversion"/>
  </si>
  <si>
    <t>馬</t>
    <phoneticPr fontId="22" type="noConversion"/>
  </si>
  <si>
    <t>鈴</t>
    <phoneticPr fontId="22" type="noConversion"/>
  </si>
  <si>
    <t>1.馬鈴薯</t>
    <phoneticPr fontId="22" type="noConversion"/>
  </si>
  <si>
    <t>水煮蛋</t>
    <phoneticPr fontId="22" type="noConversion"/>
  </si>
  <si>
    <t>無</t>
    <phoneticPr fontId="22" type="noConversion"/>
  </si>
  <si>
    <t>干</t>
    <phoneticPr fontId="22" type="noConversion"/>
  </si>
  <si>
    <t>日</t>
    <phoneticPr fontId="22" type="noConversion"/>
  </si>
  <si>
    <t>式</t>
    <phoneticPr fontId="22" type="noConversion"/>
  </si>
  <si>
    <t>蒸</t>
    <phoneticPr fontId="22" type="noConversion"/>
  </si>
  <si>
    <t xml:space="preserve">  本菜單部分食材含有甲殼類、芒果、蛋、奶類、堅果類、花生、芝麻、魚類、大豆、含麩質之穀物、使用亞硫酸鹽類等11種及其製品，若為過敏體質請至「校園食材登錄平台2.0」查詢食材資訊並避免食用</t>
    <phoneticPr fontId="22" type="noConversion"/>
  </si>
  <si>
    <t>泰</t>
    <phoneticPr fontId="22" type="noConversion"/>
  </si>
  <si>
    <t>打</t>
    <phoneticPr fontId="22" type="noConversion"/>
  </si>
  <si>
    <t>拋</t>
    <phoneticPr fontId="22" type="noConversion"/>
  </si>
  <si>
    <t>豬</t>
    <phoneticPr fontId="22" type="noConversion"/>
  </si>
  <si>
    <t>絞肉</t>
    <phoneticPr fontId="22" type="noConversion"/>
  </si>
  <si>
    <t>鮮</t>
    <phoneticPr fontId="22" type="noConversion"/>
  </si>
  <si>
    <t>1.鮮菇</t>
    <phoneticPr fontId="22" type="noConversion"/>
  </si>
  <si>
    <t>爆</t>
    <phoneticPr fontId="22" type="noConversion"/>
  </si>
  <si>
    <t>肉片</t>
    <phoneticPr fontId="22" type="noConversion"/>
  </si>
  <si>
    <t>竹筍</t>
    <phoneticPr fontId="22" type="noConversion"/>
  </si>
  <si>
    <t>豆干炒豆芽</t>
    <phoneticPr fontId="22" type="noConversion"/>
  </si>
  <si>
    <t>鮮菇雞肉湯</t>
    <phoneticPr fontId="22" type="noConversion"/>
  </si>
  <si>
    <t>日式蒸蛋</t>
    <phoneticPr fontId="22" type="noConversion"/>
  </si>
  <si>
    <t>紅燒豆包</t>
    <phoneticPr fontId="22" type="noConversion"/>
  </si>
  <si>
    <t>玉米湯</t>
    <phoneticPr fontId="22" type="noConversion"/>
  </si>
  <si>
    <t>蠔油素豆腸</t>
    <phoneticPr fontId="22" type="noConversion"/>
  </si>
  <si>
    <t>鮮菇白菜</t>
    <phoneticPr fontId="22" type="noConversion"/>
  </si>
  <si>
    <t>紅蘿蔔炒豆皮</t>
    <phoneticPr fontId="22" type="noConversion"/>
  </si>
  <si>
    <t>宮保油腐</t>
    <phoneticPr fontId="22" type="noConversion"/>
  </si>
  <si>
    <t>沙茶素雞丁</t>
    <phoneticPr fontId="22" type="noConversion"/>
  </si>
  <si>
    <t>茄汁素燥麵</t>
    <phoneticPr fontId="22" type="noConversion"/>
  </si>
  <si>
    <t>薯餅*2</t>
    <phoneticPr fontId="22" type="noConversion"/>
  </si>
  <si>
    <t>冬瓜薑絲湯</t>
    <phoneticPr fontId="22" type="noConversion"/>
  </si>
  <si>
    <t>香炒薯絲</t>
    <phoneticPr fontId="22" type="noConversion"/>
  </si>
  <si>
    <t>蘿蔔玉米湯</t>
    <phoneticPr fontId="22" type="noConversion"/>
  </si>
  <si>
    <t>紅豆包</t>
    <phoneticPr fontId="22" type="noConversion"/>
  </si>
  <si>
    <t>酥炸椒鹽豆腐</t>
    <phoneticPr fontId="22" type="noConversion"/>
  </si>
  <si>
    <t>鮮菇湯</t>
    <phoneticPr fontId="22" type="noConversion"/>
  </si>
  <si>
    <t>蜜汁豆腸</t>
    <phoneticPr fontId="22" type="noConversion"/>
  </si>
  <si>
    <t>銀蔔燒肉</t>
    <phoneticPr fontId="22" type="noConversion"/>
  </si>
  <si>
    <t>蔥油雞丁</t>
    <phoneticPr fontId="22" type="noConversion"/>
  </si>
  <si>
    <t>三杯魚丁</t>
    <phoneticPr fontId="22" type="noConversion"/>
  </si>
  <si>
    <t>紅燒排骨</t>
    <phoneticPr fontId="22" type="noConversion"/>
  </si>
  <si>
    <t>炭烤雞翅</t>
    <phoneticPr fontId="22" type="noConversion"/>
  </si>
  <si>
    <t>回鍋燒雞</t>
    <phoneticPr fontId="22" type="noConversion"/>
  </si>
  <si>
    <t>麻婆豆腐</t>
    <phoneticPr fontId="22" type="noConversion"/>
  </si>
  <si>
    <t>黑椒雞丁</t>
    <phoneticPr fontId="22" type="noConversion"/>
  </si>
  <si>
    <t>時蔬冬粉</t>
    <phoneticPr fontId="22" type="noConversion"/>
  </si>
  <si>
    <t>馬鈴薯炒蛋</t>
    <phoneticPr fontId="22" type="noConversion"/>
  </si>
  <si>
    <t>鮮蔬鮑菇</t>
    <phoneticPr fontId="22" type="noConversion"/>
  </si>
  <si>
    <t>什錦味噌湯</t>
    <phoneticPr fontId="22" type="noConversion"/>
  </si>
  <si>
    <t>翠炒綠花椰</t>
    <phoneticPr fontId="22" type="noConversion"/>
  </si>
  <si>
    <t>彩繪三絲</t>
    <phoneticPr fontId="22" type="noConversion"/>
  </si>
  <si>
    <t>玉米龍骨湯</t>
    <phoneticPr fontId="22" type="noConversion"/>
  </si>
  <si>
    <t>高麗菜</t>
    <phoneticPr fontId="22" type="noConversion"/>
  </si>
  <si>
    <t>田薯三絲</t>
    <phoneticPr fontId="22" type="noConversion"/>
  </si>
  <si>
    <t>海帶雙絲</t>
    <phoneticPr fontId="22" type="noConversion"/>
  </si>
  <si>
    <t>1.玉蜀黍</t>
    <phoneticPr fontId="22" type="noConversion"/>
  </si>
  <si>
    <t>玉蜀黍</t>
    <phoneticPr fontId="22" type="noConversion"/>
  </si>
  <si>
    <t>百</t>
    <phoneticPr fontId="22" type="noConversion"/>
  </si>
  <si>
    <t>白精靈菇</t>
    <phoneticPr fontId="22" type="noConversion"/>
  </si>
  <si>
    <t>豆瓣醬</t>
    <phoneticPr fontId="22" type="noConversion"/>
  </si>
  <si>
    <t>麻</t>
    <phoneticPr fontId="22" type="noConversion"/>
  </si>
  <si>
    <t>婆</t>
    <phoneticPr fontId="22" type="noConversion"/>
  </si>
  <si>
    <t>田</t>
    <phoneticPr fontId="22" type="noConversion"/>
  </si>
  <si>
    <t>豆薯</t>
    <phoneticPr fontId="22" type="noConversion"/>
  </si>
  <si>
    <t>胸丁</t>
    <phoneticPr fontId="22" type="noConversion"/>
  </si>
  <si>
    <t>雞肉炒飯</t>
    <phoneticPr fontId="22" type="noConversion"/>
  </si>
  <si>
    <t>毛豆</t>
    <phoneticPr fontId="22" type="noConversion"/>
  </si>
  <si>
    <t>帶</t>
    <phoneticPr fontId="22" type="noConversion"/>
  </si>
  <si>
    <t>雙</t>
    <phoneticPr fontId="22" type="noConversion"/>
  </si>
  <si>
    <t>海帶絲</t>
    <phoneticPr fontId="22" type="noConversion"/>
  </si>
  <si>
    <t>豆干絲</t>
    <phoneticPr fontId="22" type="noConversion"/>
  </si>
  <si>
    <t>豆乾丁</t>
    <phoneticPr fontId="22" type="noConversion"/>
  </si>
  <si>
    <t>麻油</t>
    <phoneticPr fontId="22" type="noConversion"/>
  </si>
  <si>
    <t>小魚乾</t>
    <phoneticPr fontId="22" type="noConversion"/>
  </si>
  <si>
    <t>鮮菇</t>
    <phoneticPr fontId="22" type="noConversion"/>
  </si>
  <si>
    <t>3.鮮菇</t>
    <phoneticPr fontId="22" type="noConversion"/>
  </si>
  <si>
    <t>薑</t>
    <phoneticPr fontId="22" type="noConversion"/>
  </si>
  <si>
    <t>米血</t>
    <phoneticPr fontId="22" type="noConversion"/>
  </si>
  <si>
    <t>凍豆腐</t>
    <phoneticPr fontId="22" type="noConversion"/>
  </si>
  <si>
    <t>冬瓜</t>
    <phoneticPr fontId="22" type="noConversion"/>
  </si>
  <si>
    <t>冬粉</t>
    <phoneticPr fontId="22" type="noConversion"/>
  </si>
  <si>
    <t>大黃瓜</t>
    <phoneticPr fontId="22" type="noConversion"/>
  </si>
  <si>
    <t>薑絲</t>
    <phoneticPr fontId="22" type="noConversion"/>
  </si>
  <si>
    <t>油</t>
    <phoneticPr fontId="22" type="noConversion"/>
  </si>
  <si>
    <t>小虱目魚丸</t>
    <phoneticPr fontId="22" type="noConversion"/>
  </si>
  <si>
    <t>鮮筍絲</t>
    <phoneticPr fontId="22" type="noConversion"/>
  </si>
  <si>
    <t>炸</t>
    <phoneticPr fontId="22" type="noConversion"/>
  </si>
  <si>
    <t>辣椒</t>
    <phoneticPr fontId="22" type="noConversion"/>
  </si>
  <si>
    <t>番茄糊</t>
    <phoneticPr fontId="22" type="noConversion"/>
  </si>
  <si>
    <t>翠</t>
    <phoneticPr fontId="22" type="noConversion"/>
  </si>
  <si>
    <t>椰</t>
    <phoneticPr fontId="22" type="noConversion"/>
  </si>
  <si>
    <t>青花菜</t>
    <phoneticPr fontId="22" type="noConversion"/>
  </si>
  <si>
    <t>彩</t>
    <phoneticPr fontId="22" type="noConversion"/>
  </si>
  <si>
    <t>百燴南瓜</t>
    <phoneticPr fontId="22" type="noConversion"/>
  </si>
  <si>
    <t>紅椒豆包</t>
    <phoneticPr fontId="22" type="noConversion"/>
  </si>
  <si>
    <t>日式佃煮</t>
    <phoneticPr fontId="22" type="noConversion"/>
  </si>
  <si>
    <t>黑椒豆腸</t>
    <phoneticPr fontId="22" type="noConversion"/>
  </si>
  <si>
    <t xml:space="preserve">  本菜單部分食材含有芒果、奶類、堅果類、花生、芝麻、大豆、含麩質之穀物、使用亞硫酸鹽類等11種及其製品，若為過敏體質請至「校園食材登錄平台2.0」查詢食材資訊並避免食用</t>
    <phoneticPr fontId="22" type="noConversion"/>
  </si>
  <si>
    <t>海帶幼絲</t>
    <phoneticPr fontId="22" type="noConversion"/>
  </si>
  <si>
    <t>蘿蔔龍骨湯</t>
    <phoneticPr fontId="22" type="noConversion"/>
  </si>
  <si>
    <t>4.山東白</t>
    <phoneticPr fontId="22" type="noConversion"/>
  </si>
  <si>
    <t>紫米飯</t>
    <phoneticPr fontId="22" type="noConversion"/>
  </si>
  <si>
    <t>五穀飯</t>
    <phoneticPr fontId="22" type="noConversion"/>
  </si>
  <si>
    <t>紫</t>
    <phoneticPr fontId="22" type="noConversion"/>
  </si>
  <si>
    <t>紫米</t>
    <phoneticPr fontId="22" type="noConversion"/>
  </si>
  <si>
    <t>五</t>
    <phoneticPr fontId="22" type="noConversion"/>
  </si>
  <si>
    <t>穀</t>
    <phoneticPr fontId="22" type="noConversion"/>
  </si>
  <si>
    <t>五穀米</t>
    <phoneticPr fontId="22" type="noConversion"/>
  </si>
  <si>
    <t>保久乳</t>
    <phoneticPr fontId="22" type="noConversion"/>
  </si>
  <si>
    <t>保久乳每人1份</t>
    <phoneticPr fontId="22" type="noConversion"/>
  </si>
  <si>
    <t>2.雞骨</t>
    <phoneticPr fontId="22" type="noConversion"/>
  </si>
  <si>
    <t>3.薑絲</t>
    <phoneticPr fontId="22" type="noConversion"/>
  </si>
  <si>
    <t>燉</t>
    <phoneticPr fontId="22" type="noConversion"/>
  </si>
  <si>
    <t>冬瓜燉肉</t>
    <phoneticPr fontId="22" type="noConversion"/>
  </si>
  <si>
    <t>4~6</t>
    <phoneticPr fontId="22" type="noConversion"/>
  </si>
  <si>
    <t>建國國小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</si>
</sst>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_ "/>
    <numFmt numFmtId="183" formatCode="0.00_);[Red]\(0.00\)"/>
  </numFmts>
  <fonts count="123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indexed="10"/>
      <name val="標楷體"/>
      <family val="4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sz val="9"/>
      <color indexed="10"/>
      <name val="新細明體"/>
      <family val="1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b/>
      <sz val="8"/>
      <color indexed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b/>
      <sz val="9"/>
      <color rgb="FF00B0F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b/>
      <sz val="10"/>
      <color theme="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9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sz val="18"/>
      <color rgb="FFFF0000"/>
      <name val="新細明體"/>
      <family val="1"/>
      <charset val="136"/>
    </font>
    <font>
      <sz val="15"/>
      <color rgb="FFFFFFFF"/>
      <name val="Microsoft JhengHei UI"/>
      <family val="2"/>
      <charset val="136"/>
    </font>
    <font>
      <sz val="12"/>
      <name val="標楷體"/>
      <family val="4"/>
      <charset val="136"/>
    </font>
    <font>
      <b/>
      <sz val="10"/>
      <color indexed="12"/>
      <name val="新細明體"/>
      <family val="1"/>
      <charset val="136"/>
    </font>
    <font>
      <b/>
      <sz val="6"/>
      <color indexed="16"/>
      <name val="新細明體"/>
      <family val="1"/>
      <charset val="136"/>
    </font>
    <font>
      <b/>
      <sz val="6"/>
      <color indexed="12"/>
      <name val="新細明體"/>
      <family val="1"/>
      <charset val="136"/>
    </font>
    <font>
      <b/>
      <sz val="6"/>
      <color indexed="17"/>
      <name val="新細明體"/>
      <family val="1"/>
      <charset val="136"/>
    </font>
    <font>
      <b/>
      <sz val="6"/>
      <color rgb="FF7030A0"/>
      <name val="新細明體"/>
      <family val="1"/>
      <charset val="136"/>
    </font>
    <font>
      <b/>
      <sz val="6"/>
      <color indexed="10"/>
      <name val="新細明體"/>
      <family val="1"/>
      <charset val="136"/>
    </font>
    <font>
      <b/>
      <sz val="6"/>
      <color theme="9" tint="-0.249977111117893"/>
      <name val="新細明體"/>
      <family val="1"/>
      <charset val="136"/>
    </font>
    <font>
      <b/>
      <sz val="6"/>
      <color theme="1"/>
      <name val="標楷體"/>
      <family val="4"/>
      <charset val="136"/>
    </font>
    <font>
      <b/>
      <sz val="7"/>
      <color rgb="FF00B0F0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12"/>
      <color theme="1"/>
      <name val="標楷體"/>
      <family val="4"/>
      <charset val="136"/>
    </font>
    <font>
      <b/>
      <sz val="12"/>
      <color rgb="FF000080"/>
      <name val="標楷體"/>
      <family val="4"/>
      <charset val="136"/>
    </font>
    <font>
      <b/>
      <sz val="22"/>
      <color theme="5" tint="-0.249977111117893"/>
      <name val="新細明體"/>
      <family val="1"/>
      <charset val="136"/>
    </font>
    <font>
      <b/>
      <sz val="12"/>
      <color rgb="FF800000"/>
      <name val="標楷體"/>
      <family val="4"/>
      <charset val="136"/>
    </font>
    <font>
      <b/>
      <sz val="9"/>
      <color theme="8" tint="-0.249977111117893"/>
      <name val="新細明體"/>
      <family val="1"/>
      <charset val="136"/>
    </font>
    <font>
      <b/>
      <sz val="10"/>
      <color indexed="17"/>
      <name val="新細明體"/>
      <family val="1"/>
      <charset val="136"/>
    </font>
    <font>
      <b/>
      <sz val="8"/>
      <color theme="8" tint="-0.249977111117893"/>
      <name val="新細明體"/>
      <family val="1"/>
      <charset val="136"/>
    </font>
    <font>
      <b/>
      <sz val="9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20"/>
      <color rgb="FF800000"/>
      <name val="新細明體"/>
      <family val="1"/>
      <charset val="136"/>
    </font>
    <font>
      <b/>
      <sz val="10"/>
      <color theme="1" tint="4.9989318521683403E-2"/>
      <name val="新細明體"/>
      <family val="1"/>
      <charset val="136"/>
    </font>
    <font>
      <b/>
      <sz val="9"/>
      <color rgb="FF800000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b/>
      <sz val="10"/>
      <name val="新細明體"/>
      <family val="1"/>
      <charset val="136"/>
      <scheme val="maj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7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7" borderId="2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2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5" fillId="0" borderId="0"/>
    <xf numFmtId="0" fontId="2" fillId="0" borderId="0">
      <alignment vertical="center"/>
    </xf>
    <xf numFmtId="0" fontId="3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7" borderId="2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2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628">
    <xf numFmtId="0" fontId="0" fillId="0" borderId="0" xfId="0">
      <alignment vertical="center"/>
    </xf>
    <xf numFmtId="0" fontId="21" fillId="0" borderId="0" xfId="0" applyFont="1" applyAlignment="1">
      <alignment horizontal="right" vertical="center" shrinkToFit="1"/>
    </xf>
    <xf numFmtId="0" fontId="26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30" fillId="0" borderId="10" xfId="0" applyNumberFormat="1" applyFont="1" applyBorder="1" applyAlignment="1">
      <alignment vertical="center" shrinkToFit="1"/>
    </xf>
    <xf numFmtId="0" fontId="3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0" fillId="0" borderId="0" xfId="0" applyFont="1">
      <alignment vertical="center"/>
    </xf>
    <xf numFmtId="0" fontId="29" fillId="0" borderId="10" xfId="0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top" wrapText="1"/>
    </xf>
    <xf numFmtId="49" fontId="28" fillId="0" borderId="10" xfId="0" applyNumberFormat="1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 shrinkToFit="1"/>
    </xf>
    <xf numFmtId="179" fontId="30" fillId="0" borderId="0" xfId="0" applyNumberFormat="1" applyFont="1">
      <alignment vertical="center"/>
    </xf>
    <xf numFmtId="14" fontId="29" fillId="0" borderId="10" xfId="0" applyNumberFormat="1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left" vertical="center" wrapText="1"/>
    </xf>
    <xf numFmtId="0" fontId="39" fillId="0" borderId="11" xfId="0" applyFont="1" applyBorder="1" applyAlignment="1">
      <alignment horizontal="center" vertical="center" shrinkToFit="1"/>
    </xf>
    <xf numFmtId="49" fontId="39" fillId="0" borderId="19" xfId="0" applyNumberFormat="1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 shrinkToFit="1"/>
    </xf>
    <xf numFmtId="0" fontId="49" fillId="0" borderId="0" xfId="0" applyFont="1">
      <alignment vertical="center"/>
    </xf>
    <xf numFmtId="0" fontId="52" fillId="0" borderId="10" xfId="0" applyFont="1" applyBorder="1" applyAlignment="1">
      <alignment horizontal="center" vertical="top" wrapText="1"/>
    </xf>
    <xf numFmtId="0" fontId="24" fillId="0" borderId="25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62" fillId="0" borderId="10" xfId="0" applyFont="1" applyBorder="1" applyAlignment="1">
      <alignment horizontal="center" vertical="top" wrapText="1"/>
    </xf>
    <xf numFmtId="177" fontId="53" fillId="0" borderId="10" xfId="0" applyNumberFormat="1" applyFont="1" applyBorder="1" applyAlignment="1">
      <alignment horizontal="center" vertical="center" shrinkToFit="1"/>
    </xf>
    <xf numFmtId="177" fontId="29" fillId="0" borderId="10" xfId="0" applyNumberFormat="1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26" fillId="0" borderId="0" xfId="0" applyFont="1">
      <alignment vertical="center"/>
    </xf>
    <xf numFmtId="0" fontId="6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64" fillId="0" borderId="0" xfId="0" applyFont="1">
      <alignment vertical="center"/>
    </xf>
    <xf numFmtId="0" fontId="68" fillId="0" borderId="10" xfId="0" applyFont="1" applyBorder="1" applyAlignment="1">
      <alignment vertical="center" shrinkToFit="1"/>
    </xf>
    <xf numFmtId="179" fontId="68" fillId="0" borderId="10" xfId="0" applyNumberFormat="1" applyFont="1" applyBorder="1">
      <alignment vertical="center"/>
    </xf>
    <xf numFmtId="0" fontId="68" fillId="0" borderId="10" xfId="0" applyFont="1" applyBorder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right" vertical="center" shrinkToFit="1"/>
    </xf>
    <xf numFmtId="0" fontId="31" fillId="0" borderId="0" xfId="0" applyFont="1" applyAlignment="1">
      <alignment horizontal="left" vertical="center" shrinkToFit="1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68" fillId="0" borderId="10" xfId="0" applyFont="1" applyBorder="1" applyAlignment="1">
      <alignment horizontal="center" vertical="center" shrinkToFit="1"/>
    </xf>
    <xf numFmtId="179" fontId="68" fillId="0" borderId="10" xfId="0" applyNumberFormat="1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177" fontId="68" fillId="0" borderId="10" xfId="0" applyNumberFormat="1" applyFont="1" applyBorder="1" applyAlignment="1">
      <alignment horizontal="center" vertical="center"/>
    </xf>
    <xf numFmtId="0" fontId="28" fillId="24" borderId="17" xfId="0" applyFont="1" applyFill="1" applyBorder="1" applyAlignment="1">
      <alignment horizontal="center" vertical="top" wrapText="1"/>
    </xf>
    <xf numFmtId="0" fontId="28" fillId="24" borderId="10" xfId="0" applyFont="1" applyFill="1" applyBorder="1" applyAlignment="1">
      <alignment horizontal="center" wrapText="1"/>
    </xf>
    <xf numFmtId="49" fontId="39" fillId="24" borderId="15" xfId="0" applyNumberFormat="1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horizontal="left" vertical="center" shrinkToFit="1"/>
    </xf>
    <xf numFmtId="0" fontId="31" fillId="24" borderId="10" xfId="0" applyFont="1" applyFill="1" applyBorder="1" applyAlignment="1">
      <alignment horizontal="center" vertical="center" shrinkToFit="1"/>
    </xf>
    <xf numFmtId="49" fontId="28" fillId="24" borderId="10" xfId="0" applyNumberFormat="1" applyFont="1" applyFill="1" applyBorder="1" applyAlignment="1">
      <alignment horizontal="left" vertical="center"/>
    </xf>
    <xf numFmtId="0" fontId="74" fillId="0" borderId="10" xfId="0" applyFont="1" applyBorder="1" applyAlignment="1">
      <alignment horizontal="left" wrapText="1"/>
    </xf>
    <xf numFmtId="0" fontId="74" fillId="0" borderId="10" xfId="0" applyFont="1" applyBorder="1" applyAlignment="1">
      <alignment horizontal="center" wrapText="1"/>
    </xf>
    <xf numFmtId="0" fontId="38" fillId="0" borderId="10" xfId="0" applyFont="1" applyBorder="1" applyAlignment="1">
      <alignment horizontal="center" vertical="center" wrapText="1"/>
    </xf>
    <xf numFmtId="0" fontId="52" fillId="24" borderId="10" xfId="0" applyFont="1" applyFill="1" applyBorder="1" applyAlignment="1">
      <alignment horizontal="center" vertical="top" wrapText="1"/>
    </xf>
    <xf numFmtId="0" fontId="47" fillId="24" borderId="15" xfId="0" applyFont="1" applyFill="1" applyBorder="1" applyAlignment="1">
      <alignment horizontal="center" vertical="top" wrapText="1"/>
    </xf>
    <xf numFmtId="177" fontId="53" fillId="24" borderId="10" xfId="0" applyNumberFormat="1" applyFont="1" applyFill="1" applyBorder="1" applyAlignment="1">
      <alignment horizontal="center" vertical="center" shrinkToFit="1"/>
    </xf>
    <xf numFmtId="0" fontId="31" fillId="0" borderId="10" xfId="0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left" vertical="top" wrapText="1"/>
    </xf>
    <xf numFmtId="49" fontId="39" fillId="0" borderId="15" xfId="0" applyNumberFormat="1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top" wrapText="1"/>
    </xf>
    <xf numFmtId="176" fontId="31" fillId="0" borderId="10" xfId="0" applyNumberFormat="1" applyFont="1" applyBorder="1" applyAlignment="1">
      <alignment horizontal="center" vertical="center" shrinkToFit="1"/>
    </xf>
    <xf numFmtId="0" fontId="39" fillId="0" borderId="15" xfId="0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28" fillId="0" borderId="15" xfId="0" applyFont="1" applyBorder="1" applyAlignment="1">
      <alignment horizontal="center" vertical="top" wrapText="1"/>
    </xf>
    <xf numFmtId="0" fontId="28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left" wrapText="1"/>
    </xf>
    <xf numFmtId="49" fontId="39" fillId="0" borderId="11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wrapText="1"/>
    </xf>
    <xf numFmtId="49" fontId="50" fillId="0" borderId="10" xfId="0" applyNumberFormat="1" applyFont="1" applyBorder="1" applyAlignment="1">
      <alignment vertical="center" shrinkToFit="1"/>
    </xf>
    <xf numFmtId="0" fontId="51" fillId="0" borderId="10" xfId="0" applyFont="1" applyBorder="1" applyAlignment="1">
      <alignment horizontal="center" vertical="center" shrinkToFit="1"/>
    </xf>
    <xf numFmtId="176" fontId="61" fillId="0" borderId="10" xfId="0" applyNumberFormat="1" applyFont="1" applyBorder="1" applyAlignment="1">
      <alignment horizontal="center" vertical="center" shrinkToFit="1"/>
    </xf>
    <xf numFmtId="177" fontId="29" fillId="0" borderId="18" xfId="0" applyNumberFormat="1" applyFont="1" applyBorder="1" applyAlignment="1">
      <alignment horizontal="center" vertical="center" shrinkToFit="1"/>
    </xf>
    <xf numFmtId="0" fontId="38" fillId="0" borderId="10" xfId="0" applyFont="1" applyBorder="1" applyAlignment="1">
      <alignment horizontal="center" vertical="top" wrapText="1"/>
    </xf>
    <xf numFmtId="0" fontId="61" fillId="0" borderId="10" xfId="0" applyFont="1" applyBorder="1" applyAlignment="1">
      <alignment horizontal="center" vertical="center" shrinkToFit="1"/>
    </xf>
    <xf numFmtId="0" fontId="28" fillId="0" borderId="21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177" fontId="29" fillId="25" borderId="18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horizontal="left" vertical="top" wrapText="1"/>
    </xf>
    <xf numFmtId="0" fontId="24" fillId="24" borderId="10" xfId="0" applyFont="1" applyFill="1" applyBorder="1" applyAlignment="1">
      <alignment horizontal="center" vertical="top" wrapText="1"/>
    </xf>
    <xf numFmtId="176" fontId="31" fillId="24" borderId="10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top" wrapText="1"/>
    </xf>
    <xf numFmtId="176" fontId="31" fillId="25" borderId="10" xfId="0" applyNumberFormat="1" applyFont="1" applyFill="1" applyBorder="1" applyAlignment="1">
      <alignment horizontal="center" vertical="center" shrinkToFit="1"/>
    </xf>
    <xf numFmtId="0" fontId="29" fillId="24" borderId="10" xfId="0" applyFont="1" applyFill="1" applyBorder="1" applyAlignment="1">
      <alignment horizontal="center" vertical="center" shrinkToFit="1"/>
    </xf>
    <xf numFmtId="0" fontId="28" fillId="24" borderId="11" xfId="0" applyFont="1" applyFill="1" applyBorder="1" applyAlignment="1">
      <alignment horizontal="center" vertical="top" wrapText="1"/>
    </xf>
    <xf numFmtId="0" fontId="28" fillId="24" borderId="15" xfId="0" applyFont="1" applyFill="1" applyBorder="1" applyAlignment="1">
      <alignment horizontal="center" vertical="top" wrapText="1"/>
    </xf>
    <xf numFmtId="176" fontId="61" fillId="24" borderId="10" xfId="0" applyNumberFormat="1" applyFont="1" applyFill="1" applyBorder="1" applyAlignment="1">
      <alignment horizontal="center" vertical="center" shrinkToFit="1"/>
    </xf>
    <xf numFmtId="0" fontId="77" fillId="0" borderId="10" xfId="0" applyFont="1" applyBorder="1" applyAlignment="1">
      <alignment horizontal="center" vertical="center" shrinkToFit="1"/>
    </xf>
    <xf numFmtId="179" fontId="77" fillId="0" borderId="10" xfId="0" applyNumberFormat="1" applyFont="1" applyBorder="1" applyAlignment="1">
      <alignment horizontal="center" vertical="center"/>
    </xf>
    <xf numFmtId="0" fontId="77" fillId="0" borderId="10" xfId="0" applyFont="1" applyBorder="1" applyAlignment="1">
      <alignment horizontal="center" vertical="center"/>
    </xf>
    <xf numFmtId="177" fontId="29" fillId="24" borderId="10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horizontal="left" vertical="center" wrapText="1"/>
    </xf>
    <xf numFmtId="49" fontId="39" fillId="24" borderId="17" xfId="0" applyNumberFormat="1" applyFont="1" applyFill="1" applyBorder="1" applyAlignment="1">
      <alignment horizontal="center" vertical="center"/>
    </xf>
    <xf numFmtId="0" fontId="75" fillId="0" borderId="15" xfId="0" applyFont="1" applyBorder="1" applyAlignment="1">
      <alignment horizontal="center" vertical="center" wrapText="1"/>
    </xf>
    <xf numFmtId="0" fontId="38" fillId="24" borderId="10" xfId="0" applyFont="1" applyFill="1" applyBorder="1" applyAlignment="1">
      <alignment horizontal="center" vertical="top" wrapText="1"/>
    </xf>
    <xf numFmtId="0" fontId="44" fillId="24" borderId="10" xfId="0" applyFont="1" applyFill="1" applyBorder="1" applyAlignment="1">
      <alignment horizontal="center" vertical="top" wrapText="1"/>
    </xf>
    <xf numFmtId="177" fontId="29" fillId="25" borderId="10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>
      <alignment vertical="center"/>
    </xf>
    <xf numFmtId="176" fontId="28" fillId="24" borderId="10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horizontal="left" vertical="center"/>
    </xf>
    <xf numFmtId="177" fontId="31" fillId="0" borderId="10" xfId="0" applyNumberFormat="1" applyFont="1" applyBorder="1" applyAlignment="1">
      <alignment horizontal="center" vertical="center" shrinkToFit="1"/>
    </xf>
    <xf numFmtId="176" fontId="41" fillId="0" borderId="10" xfId="0" applyNumberFormat="1" applyFont="1" applyBorder="1" applyAlignment="1">
      <alignment horizontal="center" vertical="center" shrinkToFit="1"/>
    </xf>
    <xf numFmtId="0" fontId="42" fillId="0" borderId="10" xfId="0" applyFont="1" applyBorder="1" applyAlignment="1">
      <alignment horizontal="left" wrapText="1"/>
    </xf>
    <xf numFmtId="0" fontId="67" fillId="0" borderId="10" xfId="0" applyFont="1" applyBorder="1" applyAlignment="1">
      <alignment horizontal="center" wrapText="1"/>
    </xf>
    <xf numFmtId="0" fontId="67" fillId="0" borderId="10" xfId="0" applyFont="1" applyBorder="1" applyAlignment="1">
      <alignment horizontal="center" vertical="center" shrinkToFit="1"/>
    </xf>
    <xf numFmtId="0" fontId="78" fillId="0" borderId="10" xfId="0" applyFont="1" applyBorder="1" applyAlignment="1">
      <alignment horizontal="center" vertical="center" shrinkToFit="1"/>
    </xf>
    <xf numFmtId="49" fontId="30" fillId="0" borderId="10" xfId="0" applyNumberFormat="1" applyFont="1" applyBorder="1">
      <alignment vertical="center"/>
    </xf>
    <xf numFmtId="0" fontId="30" fillId="0" borderId="10" xfId="0" applyFont="1" applyBorder="1" applyAlignment="1">
      <alignment horizontal="center" vertical="center" shrinkToFit="1"/>
    </xf>
    <xf numFmtId="0" fontId="67" fillId="0" borderId="1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shrinkToFit="1"/>
    </xf>
    <xf numFmtId="49" fontId="39" fillId="24" borderId="19" xfId="0" applyNumberFormat="1" applyFont="1" applyFill="1" applyBorder="1" applyAlignment="1">
      <alignment horizontal="center" vertical="center"/>
    </xf>
    <xf numFmtId="0" fontId="30" fillId="0" borderId="19" xfId="0" applyFont="1" applyBorder="1" applyAlignment="1">
      <alignment vertical="top" wrapText="1"/>
    </xf>
    <xf numFmtId="0" fontId="29" fillId="24" borderId="13" xfId="0" applyFont="1" applyFill="1" applyBorder="1" applyAlignment="1">
      <alignment horizontal="center" vertical="center" shrinkToFit="1"/>
    </xf>
    <xf numFmtId="0" fontId="39" fillId="0" borderId="10" xfId="0" applyFont="1" applyBorder="1" applyAlignment="1">
      <alignment horizontal="center" wrapText="1"/>
    </xf>
    <xf numFmtId="0" fontId="72" fillId="0" borderId="10" xfId="0" applyFont="1" applyBorder="1" applyAlignment="1">
      <alignment horizontal="center" vertical="center" shrinkToFit="1"/>
    </xf>
    <xf numFmtId="177" fontId="28" fillId="0" borderId="10" xfId="0" applyNumberFormat="1" applyFont="1" applyBorder="1" applyAlignment="1">
      <alignment horizontal="center" vertical="center" wrapText="1"/>
    </xf>
    <xf numFmtId="176" fontId="31" fillId="0" borderId="16" xfId="0" applyNumberFormat="1" applyFont="1" applyBorder="1" applyAlignment="1">
      <alignment horizontal="center" vertical="center" shrinkToFit="1"/>
    </xf>
    <xf numFmtId="177" fontId="31" fillId="0" borderId="11" xfId="0" applyNumberFormat="1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wrapText="1"/>
    </xf>
    <xf numFmtId="0" fontId="28" fillId="0" borderId="11" xfId="0" applyFont="1" applyBorder="1">
      <alignment vertical="center"/>
    </xf>
    <xf numFmtId="0" fontId="28" fillId="24" borderId="16" xfId="0" applyFont="1" applyFill="1" applyBorder="1" applyAlignment="1">
      <alignment horizontal="center" vertical="top" wrapText="1"/>
    </xf>
    <xf numFmtId="177" fontId="29" fillId="24" borderId="18" xfId="0" applyNumberFormat="1" applyFont="1" applyFill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wrapText="1"/>
    </xf>
    <xf numFmtId="0" fontId="28" fillId="0" borderId="13" xfId="0" applyFont="1" applyBorder="1" applyAlignment="1">
      <alignment horizontal="center" vertical="top" wrapText="1"/>
    </xf>
    <xf numFmtId="176" fontId="41" fillId="0" borderId="11" xfId="0" applyNumberFormat="1" applyFont="1" applyBorder="1" applyAlignment="1">
      <alignment horizontal="center" vertical="center" shrinkToFit="1"/>
    </xf>
    <xf numFmtId="0" fontId="38" fillId="0" borderId="16" xfId="0" applyFont="1" applyBorder="1" applyAlignment="1">
      <alignment horizontal="center" vertical="top" wrapText="1"/>
    </xf>
    <xf numFmtId="0" fontId="28" fillId="0" borderId="16" xfId="0" applyFont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wrapText="1"/>
    </xf>
    <xf numFmtId="49" fontId="39" fillId="0" borderId="17" xfId="0" applyNumberFormat="1" applyFont="1" applyBorder="1" applyAlignment="1">
      <alignment horizontal="center" vertical="center"/>
    </xf>
    <xf numFmtId="0" fontId="38" fillId="24" borderId="16" xfId="0" applyFont="1" applyFill="1" applyBorder="1" applyAlignment="1">
      <alignment horizontal="center" vertical="top" wrapText="1"/>
    </xf>
    <xf numFmtId="0" fontId="28" fillId="24" borderId="16" xfId="0" applyFont="1" applyFill="1" applyBorder="1" applyAlignment="1">
      <alignment horizontal="center" vertical="center" wrapText="1"/>
    </xf>
    <xf numFmtId="176" fontId="61" fillId="0" borderId="16" xfId="0" applyNumberFormat="1" applyFont="1" applyBorder="1" applyAlignment="1">
      <alignment horizontal="center" vertical="center" shrinkToFit="1"/>
    </xf>
    <xf numFmtId="0" fontId="30" fillId="24" borderId="11" xfId="0" applyFont="1" applyFill="1" applyBorder="1" applyAlignment="1">
      <alignment horizontal="center" vertical="center" shrinkToFit="1"/>
    </xf>
    <xf numFmtId="49" fontId="47" fillId="24" borderId="15" xfId="0" applyNumberFormat="1" applyFont="1" applyFill="1" applyBorder="1" applyAlignment="1">
      <alignment horizontal="center" vertical="top"/>
    </xf>
    <xf numFmtId="176" fontId="31" fillId="24" borderId="11" xfId="0" applyNumberFormat="1" applyFont="1" applyFill="1" applyBorder="1" applyAlignment="1">
      <alignment horizontal="center" vertical="center" shrinkToFit="1"/>
    </xf>
    <xf numFmtId="0" fontId="46" fillId="24" borderId="10" xfId="0" applyFont="1" applyFill="1" applyBorder="1" applyAlignment="1">
      <alignment horizontal="left" vertical="top" wrapText="1"/>
    </xf>
    <xf numFmtId="0" fontId="81" fillId="24" borderId="16" xfId="0" applyFont="1" applyFill="1" applyBorder="1" applyAlignment="1">
      <alignment horizontal="center" vertical="center" shrinkToFit="1"/>
    </xf>
    <xf numFmtId="176" fontId="31" fillId="0" borderId="11" xfId="0" applyNumberFormat="1" applyFont="1" applyBorder="1" applyAlignment="1">
      <alignment horizontal="center" vertical="center" shrinkToFit="1"/>
    </xf>
    <xf numFmtId="0" fontId="28" fillId="24" borderId="11" xfId="0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vertical="top" wrapText="1"/>
    </xf>
    <xf numFmtId="0" fontId="46" fillId="24" borderId="16" xfId="0" applyFont="1" applyFill="1" applyBorder="1" applyAlignment="1">
      <alignment horizontal="center" wrapText="1"/>
    </xf>
    <xf numFmtId="0" fontId="28" fillId="24" borderId="18" xfId="0" applyFont="1" applyFill="1" applyBorder="1" applyAlignment="1">
      <alignment horizontal="center" vertical="center" wrapText="1"/>
    </xf>
    <xf numFmtId="0" fontId="28" fillId="24" borderId="21" xfId="0" applyFont="1" applyFill="1" applyBorder="1" applyAlignment="1">
      <alignment horizontal="center" vertical="top" wrapText="1"/>
    </xf>
    <xf numFmtId="0" fontId="67" fillId="0" borderId="11" xfId="0" applyFont="1" applyBorder="1" applyAlignment="1">
      <alignment horizontal="center" wrapText="1"/>
    </xf>
    <xf numFmtId="0" fontId="39" fillId="0" borderId="11" xfId="0" applyFont="1" applyBorder="1" applyAlignment="1">
      <alignment horizontal="center" wrapText="1"/>
    </xf>
    <xf numFmtId="0" fontId="44" fillId="0" borderId="16" xfId="0" applyFont="1" applyBorder="1" applyAlignment="1">
      <alignment horizontal="center" vertical="top" wrapText="1"/>
    </xf>
    <xf numFmtId="0" fontId="44" fillId="0" borderId="10" xfId="0" applyFont="1" applyBorder="1" applyAlignment="1">
      <alignment horizontal="center" vertical="top" wrapText="1"/>
    </xf>
    <xf numFmtId="176" fontId="31" fillId="0" borderId="19" xfId="0" applyNumberFormat="1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0" fontId="82" fillId="0" borderId="0" xfId="0" applyFont="1" applyAlignment="1">
      <alignment horizontal="center" vertical="center"/>
    </xf>
    <xf numFmtId="0" fontId="28" fillId="24" borderId="20" xfId="0" applyFont="1" applyFill="1" applyBorder="1" applyAlignment="1">
      <alignment horizontal="center" vertical="top" wrapText="1"/>
    </xf>
    <xf numFmtId="177" fontId="28" fillId="24" borderId="10" xfId="0" applyNumberFormat="1" applyFont="1" applyFill="1" applyBorder="1" applyAlignment="1">
      <alignment horizontal="center" shrinkToFit="1"/>
    </xf>
    <xf numFmtId="0" fontId="28" fillId="24" borderId="11" xfId="0" applyFont="1" applyFill="1" applyBorder="1" applyAlignment="1">
      <alignment horizontal="left" vertical="top" wrapText="1"/>
    </xf>
    <xf numFmtId="0" fontId="28" fillId="24" borderId="10" xfId="0" applyFont="1" applyFill="1" applyBorder="1" applyAlignment="1">
      <alignment horizontal="center" vertical="center" shrinkToFit="1"/>
    </xf>
    <xf numFmtId="177" fontId="28" fillId="24" borderId="10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horizontal="left" wrapText="1"/>
    </xf>
    <xf numFmtId="0" fontId="28" fillId="24" borderId="11" xfId="0" applyFont="1" applyFill="1" applyBorder="1" applyAlignment="1">
      <alignment horizontal="center" wrapText="1"/>
    </xf>
    <xf numFmtId="49" fontId="28" fillId="24" borderId="10" xfId="0" applyNumberFormat="1" applyFont="1" applyFill="1" applyBorder="1" applyAlignment="1">
      <alignment vertical="center" shrinkToFit="1"/>
    </xf>
    <xf numFmtId="0" fontId="84" fillId="0" borderId="10" xfId="0" applyFont="1" applyBorder="1" applyAlignment="1">
      <alignment horizontal="center" vertical="top" wrapText="1"/>
    </xf>
    <xf numFmtId="176" fontId="83" fillId="24" borderId="11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horizontal="center" vertical="center"/>
    </xf>
    <xf numFmtId="0" fontId="30" fillId="24" borderId="15" xfId="0" applyFont="1" applyFill="1" applyBorder="1" applyAlignment="1">
      <alignment vertical="top" wrapText="1"/>
    </xf>
    <xf numFmtId="0" fontId="38" fillId="24" borderId="10" xfId="0" applyFont="1" applyFill="1" applyBorder="1" applyAlignment="1">
      <alignment horizontal="center" vertical="center" wrapText="1"/>
    </xf>
    <xf numFmtId="0" fontId="43" fillId="24" borderId="10" xfId="0" applyFont="1" applyFill="1" applyBorder="1" applyAlignment="1">
      <alignment horizontal="center" vertical="top" wrapText="1"/>
    </xf>
    <xf numFmtId="49" fontId="28" fillId="24" borderId="22" xfId="0" applyNumberFormat="1" applyFont="1" applyFill="1" applyBorder="1" applyAlignment="1">
      <alignment horizontal="center" vertical="center"/>
    </xf>
    <xf numFmtId="0" fontId="28" fillId="24" borderId="19" xfId="0" applyFont="1" applyFill="1" applyBorder="1" applyAlignment="1">
      <alignment horizontal="center" vertical="top" wrapText="1"/>
    </xf>
    <xf numFmtId="0" fontId="29" fillId="24" borderId="11" xfId="0" applyFont="1" applyFill="1" applyBorder="1" applyAlignment="1">
      <alignment horizontal="center" vertical="center" shrinkToFit="1"/>
    </xf>
    <xf numFmtId="0" fontId="29" fillId="24" borderId="18" xfId="0" applyFont="1" applyFill="1" applyBorder="1" applyAlignment="1">
      <alignment horizontal="center" vertical="center" shrinkToFit="1"/>
    </xf>
    <xf numFmtId="0" fontId="61" fillId="24" borderId="10" xfId="0" applyFont="1" applyFill="1" applyBorder="1" applyAlignment="1">
      <alignment horizontal="center" vertical="center" shrinkToFit="1"/>
    </xf>
    <xf numFmtId="176" fontId="31" fillId="24" borderId="17" xfId="0" applyNumberFormat="1" applyFont="1" applyFill="1" applyBorder="1" applyAlignment="1">
      <alignment horizontal="center" vertical="center" shrinkToFit="1"/>
    </xf>
    <xf numFmtId="0" fontId="75" fillId="24" borderId="15" xfId="0" applyFont="1" applyFill="1" applyBorder="1" applyAlignment="1">
      <alignment horizontal="center" vertical="top" wrapText="1"/>
    </xf>
    <xf numFmtId="0" fontId="28" fillId="24" borderId="18" xfId="0" applyFont="1" applyFill="1" applyBorder="1" applyAlignment="1">
      <alignment horizontal="center" vertical="top" wrapText="1"/>
    </xf>
    <xf numFmtId="49" fontId="47" fillId="24" borderId="15" xfId="0" applyNumberFormat="1" applyFont="1" applyFill="1" applyBorder="1" applyAlignment="1">
      <alignment horizontal="center" vertical="center"/>
    </xf>
    <xf numFmtId="0" fontId="75" fillId="24" borderId="15" xfId="0" applyFont="1" applyFill="1" applyBorder="1" applyAlignment="1">
      <alignment horizontal="center" vertical="center" wrapText="1"/>
    </xf>
    <xf numFmtId="0" fontId="28" fillId="24" borderId="11" xfId="0" applyFont="1" applyFill="1" applyBorder="1">
      <alignment vertical="center"/>
    </xf>
    <xf numFmtId="0" fontId="30" fillId="24" borderId="11" xfId="0" applyFont="1" applyFill="1" applyBorder="1" applyAlignment="1">
      <alignment vertical="top" wrapText="1"/>
    </xf>
    <xf numFmtId="0" fontId="28" fillId="24" borderId="17" xfId="0" applyFont="1" applyFill="1" applyBorder="1" applyAlignment="1">
      <alignment horizontal="left" vertical="top" wrapText="1"/>
    </xf>
    <xf numFmtId="0" fontId="43" fillId="24" borderId="11" xfId="0" applyFont="1" applyFill="1" applyBorder="1" applyAlignment="1">
      <alignment horizontal="center" vertical="top" wrapText="1"/>
    </xf>
    <xf numFmtId="49" fontId="28" fillId="24" borderId="15" xfId="0" applyNumberFormat="1" applyFont="1" applyFill="1" applyBorder="1" applyAlignment="1">
      <alignment horizontal="center" vertical="center"/>
    </xf>
    <xf numFmtId="49" fontId="39" fillId="24" borderId="21" xfId="0" applyNumberFormat="1" applyFont="1" applyFill="1" applyBorder="1" applyAlignment="1">
      <alignment horizontal="center" vertical="center"/>
    </xf>
    <xf numFmtId="181" fontId="45" fillId="24" borderId="11" xfId="0" applyNumberFormat="1" applyFont="1" applyFill="1" applyBorder="1" applyAlignment="1">
      <alignment horizontal="center" vertical="center" shrinkToFit="1"/>
    </xf>
    <xf numFmtId="0" fontId="38" fillId="24" borderId="17" xfId="0" applyFont="1" applyFill="1" applyBorder="1" applyAlignment="1">
      <alignment horizontal="center" vertical="top" shrinkToFit="1"/>
    </xf>
    <xf numFmtId="181" fontId="83" fillId="24" borderId="11" xfId="0" applyNumberFormat="1" applyFont="1" applyFill="1" applyBorder="1" applyAlignment="1">
      <alignment horizontal="center" vertical="center" shrinkToFit="1"/>
    </xf>
    <xf numFmtId="0" fontId="65" fillId="24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49" fontId="39" fillId="24" borderId="11" xfId="0" applyNumberFormat="1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center" vertical="center" shrinkToFit="1"/>
    </xf>
    <xf numFmtId="0" fontId="28" fillId="24" borderId="16" xfId="0" applyFont="1" applyFill="1" applyBorder="1" applyAlignment="1">
      <alignment horizontal="left" vertical="top" wrapText="1"/>
    </xf>
    <xf numFmtId="0" fontId="28" fillId="24" borderId="10" xfId="0" applyFont="1" applyFill="1" applyBorder="1" applyAlignment="1">
      <alignment horizontal="center" shrinkToFit="1"/>
    </xf>
    <xf numFmtId="0" fontId="38" fillId="24" borderId="11" xfId="0" applyFont="1" applyFill="1" applyBorder="1" applyAlignment="1">
      <alignment horizontal="center" vertical="center" wrapText="1"/>
    </xf>
    <xf numFmtId="0" fontId="28" fillId="24" borderId="16" xfId="0" applyFont="1" applyFill="1" applyBorder="1" applyAlignment="1">
      <alignment horizontal="center" wrapText="1"/>
    </xf>
    <xf numFmtId="177" fontId="29" fillId="24" borderId="11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horizontal="center" vertical="top" shrinkToFit="1"/>
    </xf>
    <xf numFmtId="176" fontId="61" fillId="24" borderId="16" xfId="0" applyNumberFormat="1" applyFont="1" applyFill="1" applyBorder="1" applyAlignment="1">
      <alignment horizontal="center" vertical="center" shrinkToFit="1"/>
    </xf>
    <xf numFmtId="49" fontId="24" fillId="24" borderId="11" xfId="0" applyNumberFormat="1" applyFont="1" applyFill="1" applyBorder="1" applyAlignment="1">
      <alignment horizontal="left" vertical="center"/>
    </xf>
    <xf numFmtId="0" fontId="45" fillId="24" borderId="15" xfId="0" applyFont="1" applyFill="1" applyBorder="1" applyAlignment="1">
      <alignment horizontal="center" vertical="top" wrapText="1"/>
    </xf>
    <xf numFmtId="0" fontId="28" fillId="24" borderId="10" xfId="0" quotePrefix="1" applyFont="1" applyFill="1" applyBorder="1" applyAlignment="1">
      <alignment horizontal="center" vertical="center"/>
    </xf>
    <xf numFmtId="49" fontId="39" fillId="0" borderId="0" xfId="0" applyNumberFormat="1" applyFont="1" applyAlignment="1">
      <alignment horizontal="center" vertical="center"/>
    </xf>
    <xf numFmtId="0" fontId="28" fillId="24" borderId="16" xfId="0" applyFont="1" applyFill="1" applyBorder="1" applyAlignment="1">
      <alignment horizontal="left" vertical="center" wrapText="1"/>
    </xf>
    <xf numFmtId="49" fontId="28" fillId="24" borderId="16" xfId="0" applyNumberFormat="1" applyFont="1" applyFill="1" applyBorder="1" applyAlignment="1">
      <alignment horizontal="left" vertical="center"/>
    </xf>
    <xf numFmtId="49" fontId="38" fillId="24" borderId="16" xfId="0" applyNumberFormat="1" applyFont="1" applyFill="1" applyBorder="1" applyAlignment="1">
      <alignment horizontal="left" vertical="center"/>
    </xf>
    <xf numFmtId="177" fontId="31" fillId="0" borderId="18" xfId="0" applyNumberFormat="1" applyFont="1" applyBorder="1" applyAlignment="1">
      <alignment horizontal="center" vertical="center" shrinkToFit="1"/>
    </xf>
    <xf numFmtId="0" fontId="28" fillId="0" borderId="16" xfId="0" applyFont="1" applyBorder="1" applyAlignment="1">
      <alignment horizontal="left" vertical="center" wrapText="1"/>
    </xf>
    <xf numFmtId="0" fontId="28" fillId="26" borderId="10" xfId="0" applyFont="1" applyFill="1" applyBorder="1" applyAlignment="1">
      <alignment horizontal="left" vertical="top" wrapText="1"/>
    </xf>
    <xf numFmtId="0" fontId="28" fillId="0" borderId="20" xfId="0" applyFont="1" applyBorder="1" applyAlignment="1">
      <alignment horizontal="center" vertical="center" wrapText="1"/>
    </xf>
    <xf numFmtId="180" fontId="28" fillId="24" borderId="11" xfId="0" applyNumberFormat="1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47" fillId="24" borderId="15" xfId="0" applyFont="1" applyFill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74" fillId="0" borderId="10" xfId="0" applyFont="1" applyBorder="1" applyAlignment="1">
      <alignment horizontal="left" vertical="center" wrapText="1"/>
    </xf>
    <xf numFmtId="0" fontId="74" fillId="0" borderId="10" xfId="0" applyFont="1" applyBorder="1" applyAlignment="1">
      <alignment horizontal="center" vertical="center" wrapText="1"/>
    </xf>
    <xf numFmtId="0" fontId="75" fillId="24" borderId="11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left" wrapText="1"/>
    </xf>
    <xf numFmtId="0" fontId="67" fillId="0" borderId="11" xfId="0" applyFont="1" applyBorder="1" applyAlignment="1">
      <alignment horizontal="center" vertical="center" shrinkToFit="1"/>
    </xf>
    <xf numFmtId="14" fontId="29" fillId="24" borderId="10" xfId="0" applyNumberFormat="1" applyFont="1" applyFill="1" applyBorder="1" applyAlignment="1">
      <alignment horizontal="center" vertical="center" shrinkToFit="1"/>
    </xf>
    <xf numFmtId="0" fontId="28" fillId="24" borderId="11" xfId="0" applyFont="1" applyFill="1" applyBorder="1" applyAlignment="1">
      <alignment horizontal="center" vertical="center" shrinkToFit="1"/>
    </xf>
    <xf numFmtId="0" fontId="31" fillId="24" borderId="11" xfId="0" applyFont="1" applyFill="1" applyBorder="1" applyAlignment="1">
      <alignment horizontal="center" vertical="center" shrinkToFit="1"/>
    </xf>
    <xf numFmtId="177" fontId="29" fillId="25" borderId="11" xfId="0" applyNumberFormat="1" applyFont="1" applyFill="1" applyBorder="1" applyAlignment="1">
      <alignment horizontal="center" vertical="center" shrinkToFit="1"/>
    </xf>
    <xf numFmtId="176" fontId="31" fillId="25" borderId="11" xfId="0" applyNumberFormat="1" applyFont="1" applyFill="1" applyBorder="1" applyAlignment="1">
      <alignment horizontal="center" vertical="center" shrinkToFit="1"/>
    </xf>
    <xf numFmtId="49" fontId="39" fillId="24" borderId="18" xfId="0" applyNumberFormat="1" applyFont="1" applyFill="1" applyBorder="1" applyAlignment="1">
      <alignment horizontal="center" vertical="center"/>
    </xf>
    <xf numFmtId="0" fontId="75" fillId="0" borderId="11" xfId="0" applyFont="1" applyBorder="1" applyAlignment="1">
      <alignment horizontal="center" vertical="center" wrapText="1"/>
    </xf>
    <xf numFmtId="0" fontId="47" fillId="24" borderId="11" xfId="0" applyFont="1" applyFill="1" applyBorder="1" applyAlignment="1">
      <alignment horizontal="center" vertical="top" wrapText="1"/>
    </xf>
    <xf numFmtId="0" fontId="68" fillId="0" borderId="11" xfId="0" applyFont="1" applyBorder="1">
      <alignment vertical="center"/>
    </xf>
    <xf numFmtId="0" fontId="77" fillId="0" borderId="11" xfId="0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0" fontId="68" fillId="0" borderId="0" xfId="0" applyFont="1">
      <alignment vertical="center"/>
    </xf>
    <xf numFmtId="0" fontId="77" fillId="0" borderId="0" xfId="0" applyFont="1" applyAlignment="1">
      <alignment horizontal="center" vertical="center"/>
    </xf>
    <xf numFmtId="177" fontId="77" fillId="0" borderId="0" xfId="0" applyNumberFormat="1" applyFont="1" applyAlignment="1">
      <alignment horizontal="center" vertical="center"/>
    </xf>
    <xf numFmtId="0" fontId="73" fillId="0" borderId="0" xfId="0" applyFont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177" fontId="68" fillId="0" borderId="0" xfId="0" applyNumberFormat="1" applyFont="1" applyAlignment="1">
      <alignment horizontal="center" vertical="center"/>
    </xf>
    <xf numFmtId="0" fontId="0" fillId="0" borderId="17" xfId="0" applyBorder="1">
      <alignment vertical="center"/>
    </xf>
    <xf numFmtId="0" fontId="68" fillId="0" borderId="11" xfId="0" applyFont="1" applyBorder="1" applyAlignment="1">
      <alignment vertical="center" shrinkToFit="1"/>
    </xf>
    <xf numFmtId="0" fontId="28" fillId="0" borderId="17" xfId="0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28" fillId="24" borderId="13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177" fontId="28" fillId="24" borderId="16" xfId="0" applyNumberFormat="1" applyFont="1" applyFill="1" applyBorder="1" applyAlignment="1">
      <alignment horizontal="center" vertical="center" wrapText="1"/>
    </xf>
    <xf numFmtId="0" fontId="52" fillId="24" borderId="10" xfId="0" applyFont="1" applyFill="1" applyBorder="1" applyAlignment="1">
      <alignment horizontal="center" vertical="center" wrapText="1"/>
    </xf>
    <xf numFmtId="177" fontId="53" fillId="24" borderId="11" xfId="0" applyNumberFormat="1" applyFont="1" applyFill="1" applyBorder="1" applyAlignment="1">
      <alignment horizontal="center" vertical="center" shrinkToFit="1"/>
    </xf>
    <xf numFmtId="0" fontId="30" fillId="25" borderId="11" xfId="0" applyFont="1" applyFill="1" applyBorder="1" applyAlignment="1">
      <alignment horizontal="center" vertical="center" shrinkToFit="1"/>
    </xf>
    <xf numFmtId="0" fontId="90" fillId="0" borderId="10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176" fontId="61" fillId="24" borderId="11" xfId="0" applyNumberFormat="1" applyFont="1" applyFill="1" applyBorder="1" applyAlignment="1">
      <alignment horizontal="center" vertical="center" shrinkToFit="1"/>
    </xf>
    <xf numFmtId="0" fontId="28" fillId="24" borderId="15" xfId="0" applyFont="1" applyFill="1" applyBorder="1" applyAlignment="1">
      <alignment horizontal="center" vertical="center"/>
    </xf>
    <xf numFmtId="0" fontId="28" fillId="0" borderId="17" xfId="0" applyFont="1" applyBorder="1" applyAlignment="1">
      <alignment horizontal="left" vertical="center" wrapText="1"/>
    </xf>
    <xf numFmtId="0" fontId="30" fillId="0" borderId="15" xfId="0" applyFont="1" applyBorder="1" applyAlignment="1">
      <alignment vertical="top" wrapText="1"/>
    </xf>
    <xf numFmtId="0" fontId="30" fillId="24" borderId="10" xfId="0" quotePrefix="1" applyFont="1" applyFill="1" applyBorder="1" applyAlignment="1">
      <alignment horizontal="center" vertical="center"/>
    </xf>
    <xf numFmtId="0" fontId="28" fillId="24" borderId="30" xfId="0" applyFont="1" applyFill="1" applyBorder="1" applyAlignment="1">
      <alignment horizontal="left" vertical="center"/>
    </xf>
    <xf numFmtId="0" fontId="47" fillId="24" borderId="11" xfId="0" applyFont="1" applyFill="1" applyBorder="1" applyAlignment="1">
      <alignment horizontal="center" vertical="center" wrapText="1"/>
    </xf>
    <xf numFmtId="49" fontId="28" fillId="24" borderId="10" xfId="0" applyNumberFormat="1" applyFont="1" applyFill="1" applyBorder="1">
      <alignment vertical="center"/>
    </xf>
    <xf numFmtId="0" fontId="28" fillId="0" borderId="10" xfId="0" applyFont="1" applyBorder="1" applyAlignment="1">
      <alignment vertical="top" wrapText="1"/>
    </xf>
    <xf numFmtId="176" fontId="89" fillId="24" borderId="10" xfId="0" applyNumberFormat="1" applyFont="1" applyFill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52" fillId="0" borderId="11" xfId="0" applyFont="1" applyBorder="1" applyAlignment="1">
      <alignment horizontal="center" vertical="center" wrapText="1"/>
    </xf>
    <xf numFmtId="0" fontId="39" fillId="24" borderId="17" xfId="0" applyFont="1" applyFill="1" applyBorder="1" applyAlignment="1">
      <alignment horizontal="center" vertical="top" wrapText="1"/>
    </xf>
    <xf numFmtId="0" fontId="39" fillId="24" borderId="15" xfId="0" applyFont="1" applyFill="1" applyBorder="1" applyAlignment="1">
      <alignment horizontal="center" vertical="top" wrapText="1"/>
    </xf>
    <xf numFmtId="176" fontId="25" fillId="0" borderId="16" xfId="0" applyNumberFormat="1" applyFont="1" applyBorder="1" applyAlignment="1">
      <alignment horizontal="center" vertical="center" shrinkToFit="1"/>
    </xf>
    <xf numFmtId="0" fontId="49" fillId="0" borderId="11" xfId="0" applyFont="1" applyBorder="1" applyAlignment="1">
      <alignment horizontal="center" vertical="center" shrinkToFit="1"/>
    </xf>
    <xf numFmtId="176" fontId="25" fillId="0" borderId="10" xfId="0" applyNumberFormat="1" applyFont="1" applyBorder="1" applyAlignment="1">
      <alignment horizontal="center" vertical="center" shrinkToFit="1"/>
    </xf>
    <xf numFmtId="0" fontId="39" fillId="24" borderId="11" xfId="0" applyFont="1" applyFill="1" applyBorder="1" applyAlignment="1">
      <alignment horizontal="center" vertical="top" wrapText="1"/>
    </xf>
    <xf numFmtId="0" fontId="30" fillId="24" borderId="15" xfId="0" applyFont="1" applyFill="1" applyBorder="1" applyAlignment="1">
      <alignment horizontal="left" vertical="top" wrapText="1"/>
    </xf>
    <xf numFmtId="0" fontId="90" fillId="24" borderId="10" xfId="0" applyFont="1" applyFill="1" applyBorder="1" applyAlignment="1">
      <alignment horizontal="center" vertical="center" shrinkToFit="1"/>
    </xf>
    <xf numFmtId="0" fontId="84" fillId="0" borderId="10" xfId="0" applyFont="1" applyBorder="1" applyAlignment="1">
      <alignment horizontal="center" wrapText="1"/>
    </xf>
    <xf numFmtId="180" fontId="28" fillId="24" borderId="16" xfId="0" applyNumberFormat="1" applyFont="1" applyFill="1" applyBorder="1" applyAlignment="1">
      <alignment horizontal="center" vertical="center" wrapText="1"/>
    </xf>
    <xf numFmtId="49" fontId="28" fillId="24" borderId="17" xfId="0" applyNumberFormat="1" applyFont="1" applyFill="1" applyBorder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28" fillId="24" borderId="16" xfId="0" applyFont="1" applyFill="1" applyBorder="1" applyAlignment="1">
      <alignment wrapText="1"/>
    </xf>
    <xf numFmtId="0" fontId="30" fillId="24" borderId="0" xfId="0" applyFont="1" applyFill="1">
      <alignment vertical="center"/>
    </xf>
    <xf numFmtId="0" fontId="26" fillId="24" borderId="0" xfId="0" applyFont="1" applyFill="1">
      <alignment vertical="center"/>
    </xf>
    <xf numFmtId="0" fontId="0" fillId="24" borderId="0" xfId="0" applyFill="1">
      <alignment vertical="center"/>
    </xf>
    <xf numFmtId="182" fontId="28" fillId="24" borderId="10" xfId="0" applyNumberFormat="1" applyFont="1" applyFill="1" applyBorder="1" applyAlignment="1">
      <alignment horizontal="left" vertical="top" shrinkToFit="1"/>
    </xf>
    <xf numFmtId="0" fontId="30" fillId="24" borderId="15" xfId="0" applyFont="1" applyFill="1" applyBorder="1" applyAlignment="1">
      <alignment horizontal="center" vertical="top" wrapText="1"/>
    </xf>
    <xf numFmtId="0" fontId="30" fillId="24" borderId="18" xfId="0" applyFont="1" applyFill="1" applyBorder="1" applyAlignment="1">
      <alignment horizontal="center" vertical="center" shrinkToFit="1"/>
    </xf>
    <xf numFmtId="177" fontId="31" fillId="0" borderId="16" xfId="0" applyNumberFormat="1" applyFont="1" applyBorder="1" applyAlignment="1">
      <alignment horizontal="center" vertical="center" shrinkToFit="1"/>
    </xf>
    <xf numFmtId="176" fontId="31" fillId="25" borderId="16" xfId="0" applyNumberFormat="1" applyFont="1" applyFill="1" applyBorder="1" applyAlignment="1">
      <alignment horizontal="center" vertical="center" shrinkToFit="1"/>
    </xf>
    <xf numFmtId="176" fontId="31" fillId="24" borderId="16" xfId="0" applyNumberFormat="1" applyFont="1" applyFill="1" applyBorder="1" applyAlignment="1">
      <alignment horizontal="center" vertical="center" shrinkToFit="1"/>
    </xf>
    <xf numFmtId="176" fontId="31" fillId="25" borderId="18" xfId="0" applyNumberFormat="1" applyFont="1" applyFill="1" applyBorder="1" applyAlignment="1">
      <alignment horizontal="center" vertical="center" shrinkToFit="1"/>
    </xf>
    <xf numFmtId="176" fontId="31" fillId="0" borderId="18" xfId="0" applyNumberFormat="1" applyFont="1" applyBorder="1" applyAlignment="1">
      <alignment horizontal="center" vertical="center" shrinkToFit="1"/>
    </xf>
    <xf numFmtId="176" fontId="41" fillId="0" borderId="18" xfId="0" applyNumberFormat="1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center" vertical="center" shrinkToFit="1"/>
    </xf>
    <xf numFmtId="177" fontId="29" fillId="0" borderId="17" xfId="0" applyNumberFormat="1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177" fontId="29" fillId="0" borderId="0" xfId="0" applyNumberFormat="1" applyFont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30" fillId="0" borderId="0" xfId="0" applyFont="1" applyAlignment="1">
      <alignment vertical="top" wrapText="1"/>
    </xf>
    <xf numFmtId="0" fontId="28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shrinkToFit="1"/>
    </xf>
    <xf numFmtId="0" fontId="52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top" wrapText="1"/>
    </xf>
    <xf numFmtId="0" fontId="46" fillId="0" borderId="0" xfId="0" applyFont="1" applyAlignment="1">
      <alignment horizontal="center" wrapText="1"/>
    </xf>
    <xf numFmtId="0" fontId="96" fillId="0" borderId="0" xfId="0" applyFont="1" applyAlignment="1">
      <alignment horizontal="left" vertical="center"/>
    </xf>
    <xf numFmtId="0" fontId="28" fillId="24" borderId="13" xfId="0" applyFont="1" applyFill="1" applyBorder="1" applyAlignment="1">
      <alignment horizontal="left" vertical="top" wrapText="1"/>
    </xf>
    <xf numFmtId="0" fontId="97" fillId="0" borderId="0" xfId="0" applyFont="1">
      <alignment vertical="center"/>
    </xf>
    <xf numFmtId="0" fontId="9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181" fontId="28" fillId="0" borderId="11" xfId="0" applyNumberFormat="1" applyFont="1" applyBorder="1" applyAlignment="1">
      <alignment horizontal="center" vertical="center" shrinkToFit="1"/>
    </xf>
    <xf numFmtId="0" fontId="39" fillId="24" borderId="22" xfId="0" applyFont="1" applyFill="1" applyBorder="1" applyAlignment="1">
      <alignment horizontal="center" vertical="top" wrapText="1"/>
    </xf>
    <xf numFmtId="0" fontId="39" fillId="24" borderId="18" xfId="0" applyFont="1" applyFill="1" applyBorder="1" applyAlignment="1">
      <alignment horizontal="left" wrapText="1"/>
    </xf>
    <xf numFmtId="49" fontId="28" fillId="0" borderId="17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shrinkToFit="1"/>
    </xf>
    <xf numFmtId="0" fontId="28" fillId="0" borderId="18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0" fontId="107" fillId="0" borderId="10" xfId="0" applyFont="1" applyBorder="1" applyAlignment="1">
      <alignment horizontal="left" vertical="center" wrapText="1"/>
    </xf>
    <xf numFmtId="180" fontId="34" fillId="0" borderId="17" xfId="0" applyNumberFormat="1" applyFont="1" applyBorder="1" applyAlignment="1">
      <alignment horizontal="center" vertical="center" wrapText="1"/>
    </xf>
    <xf numFmtId="0" fontId="105" fillId="0" borderId="17" xfId="0" applyFont="1" applyBorder="1" applyAlignment="1">
      <alignment horizontal="center" vertical="center" wrapText="1"/>
    </xf>
    <xf numFmtId="178" fontId="34" fillId="0" borderId="39" xfId="0" applyNumberFormat="1" applyFont="1" applyBorder="1" applyAlignment="1">
      <alignment horizontal="center" vertical="center"/>
    </xf>
    <xf numFmtId="180" fontId="34" fillId="0" borderId="14" xfId="0" applyNumberFormat="1" applyFont="1" applyBorder="1" applyAlignment="1">
      <alignment horizontal="center" vertical="center" wrapText="1"/>
    </xf>
    <xf numFmtId="180" fontId="34" fillId="0" borderId="14" xfId="0" applyNumberFormat="1" applyFont="1" applyBorder="1" applyAlignment="1">
      <alignment horizontal="center" vertical="center" shrinkToFit="1"/>
    </xf>
    <xf numFmtId="180" fontId="34" fillId="24" borderId="17" xfId="0" applyNumberFormat="1" applyFont="1" applyFill="1" applyBorder="1" applyAlignment="1">
      <alignment horizontal="center" vertical="center" wrapText="1"/>
    </xf>
    <xf numFmtId="0" fontId="34" fillId="24" borderId="17" xfId="0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79" fillId="0" borderId="10" xfId="0" applyFont="1" applyBorder="1" applyAlignment="1">
      <alignment horizontal="center" vertical="center" wrapText="1"/>
    </xf>
    <xf numFmtId="0" fontId="71" fillId="0" borderId="12" xfId="0" applyFont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 wrapText="1"/>
    </xf>
    <xf numFmtId="180" fontId="34" fillId="24" borderId="17" xfId="0" applyNumberFormat="1" applyFont="1" applyFill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 wrapText="1"/>
    </xf>
    <xf numFmtId="178" fontId="34" fillId="0" borderId="27" xfId="0" applyNumberFormat="1" applyFont="1" applyBorder="1" applyAlignment="1">
      <alignment horizontal="center" vertical="center"/>
    </xf>
    <xf numFmtId="0" fontId="34" fillId="24" borderId="10" xfId="0" applyFont="1" applyFill="1" applyBorder="1" applyAlignment="1">
      <alignment horizontal="center" vertical="center" wrapText="1"/>
    </xf>
    <xf numFmtId="0" fontId="34" fillId="24" borderId="14" xfId="0" applyFont="1" applyFill="1" applyBorder="1" applyAlignment="1">
      <alignment horizontal="center" vertical="center" wrapText="1"/>
    </xf>
    <xf numFmtId="180" fontId="34" fillId="24" borderId="14" xfId="0" applyNumberFormat="1" applyFont="1" applyFill="1" applyBorder="1" applyAlignment="1">
      <alignment horizontal="center" vertical="center" shrinkToFit="1"/>
    </xf>
    <xf numFmtId="180" fontId="34" fillId="24" borderId="10" xfId="0" applyNumberFormat="1" applyFont="1" applyFill="1" applyBorder="1" applyAlignment="1">
      <alignment horizontal="center" vertical="center" wrapText="1"/>
    </xf>
    <xf numFmtId="180" fontId="34" fillId="0" borderId="10" xfId="0" applyNumberFormat="1" applyFont="1" applyBorder="1" applyAlignment="1">
      <alignment horizontal="center" vertical="center" wrapText="1"/>
    </xf>
    <xf numFmtId="180" fontId="34" fillId="24" borderId="14" xfId="0" applyNumberFormat="1" applyFont="1" applyFill="1" applyBorder="1" applyAlignment="1">
      <alignment horizontal="center" vertical="center" wrapText="1"/>
    </xf>
    <xf numFmtId="180" fontId="34" fillId="24" borderId="10" xfId="0" applyNumberFormat="1" applyFont="1" applyFill="1" applyBorder="1" applyAlignment="1">
      <alignment horizontal="center" vertical="center" shrinkToFit="1"/>
    </xf>
    <xf numFmtId="180" fontId="34" fillId="0" borderId="10" xfId="0" applyNumberFormat="1" applyFont="1" applyBorder="1" applyAlignment="1">
      <alignment horizontal="center" vertical="center" shrinkToFit="1"/>
    </xf>
    <xf numFmtId="0" fontId="34" fillId="0" borderId="14" xfId="0" applyFont="1" applyBorder="1" applyAlignment="1">
      <alignment horizontal="center" vertical="center" wrapText="1"/>
    </xf>
    <xf numFmtId="178" fontId="34" fillId="0" borderId="34" xfId="0" applyNumberFormat="1" applyFont="1" applyBorder="1" applyAlignment="1">
      <alignment horizontal="center" vertical="center"/>
    </xf>
    <xf numFmtId="178" fontId="34" fillId="0" borderId="35" xfId="0" applyNumberFormat="1" applyFont="1" applyBorder="1" applyAlignment="1">
      <alignment horizontal="center" vertical="center"/>
    </xf>
    <xf numFmtId="0" fontId="105" fillId="0" borderId="10" xfId="0" applyFont="1" applyBorder="1" applyAlignment="1">
      <alignment horizontal="center" vertical="center" wrapText="1"/>
    </xf>
    <xf numFmtId="0" fontId="105" fillId="0" borderId="14" xfId="0" applyFont="1" applyBorder="1" applyAlignment="1">
      <alignment horizontal="center" vertical="center" wrapText="1"/>
    </xf>
    <xf numFmtId="178" fontId="34" fillId="0" borderId="37" xfId="0" applyNumberFormat="1" applyFont="1" applyBorder="1" applyAlignment="1">
      <alignment horizontal="center" vertical="center"/>
    </xf>
    <xf numFmtId="0" fontId="59" fillId="0" borderId="11" xfId="0" applyFont="1" applyBorder="1" applyAlignment="1">
      <alignment horizontal="center" vertical="center" wrapText="1"/>
    </xf>
    <xf numFmtId="0" fontId="54" fillId="0" borderId="18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0" fontId="91" fillId="0" borderId="28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71" fillId="0" borderId="14" xfId="0" applyFont="1" applyBorder="1" applyAlignment="1">
      <alignment horizontal="center" vertical="center" wrapText="1"/>
    </xf>
    <xf numFmtId="0" fontId="59" fillId="0" borderId="14" xfId="0" applyFont="1" applyBorder="1" applyAlignment="1">
      <alignment horizontal="center" vertical="center" wrapText="1"/>
    </xf>
    <xf numFmtId="0" fontId="71" fillId="0" borderId="26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0" fontId="79" fillId="0" borderId="12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 wrapText="1"/>
    </xf>
    <xf numFmtId="0" fontId="54" fillId="0" borderId="26" xfId="0" applyFont="1" applyBorder="1" applyAlignment="1">
      <alignment horizontal="center" vertical="center" wrapText="1"/>
    </xf>
    <xf numFmtId="0" fontId="79" fillId="24" borderId="0" xfId="0" applyFont="1" applyFill="1" applyAlignment="1">
      <alignment horizontal="center" vertical="center" wrapText="1"/>
    </xf>
    <xf numFmtId="0" fontId="28" fillId="24" borderId="17" xfId="0" applyFont="1" applyFill="1" applyBorder="1" applyAlignment="1">
      <alignment horizontal="center" vertical="center" wrapText="1"/>
    </xf>
    <xf numFmtId="177" fontId="29" fillId="0" borderId="11" xfId="0" applyNumberFormat="1" applyFont="1" applyBorder="1" applyAlignment="1">
      <alignment horizontal="center" vertical="center" shrinkToFit="1"/>
    </xf>
    <xf numFmtId="0" fontId="74" fillId="0" borderId="11" xfId="0" applyFont="1" applyBorder="1" applyAlignment="1">
      <alignment horizontal="center" wrapText="1"/>
    </xf>
    <xf numFmtId="0" fontId="74" fillId="0" borderId="11" xfId="0" applyFont="1" applyBorder="1" applyAlignment="1">
      <alignment horizontal="left" wrapText="1"/>
    </xf>
    <xf numFmtId="177" fontId="29" fillId="0" borderId="21" xfId="0" applyNumberFormat="1" applyFont="1" applyBorder="1" applyAlignment="1">
      <alignment horizontal="center" vertical="center" shrinkToFit="1"/>
    </xf>
    <xf numFmtId="0" fontId="30" fillId="0" borderId="10" xfId="0" applyFont="1" applyBorder="1">
      <alignment vertical="center"/>
    </xf>
    <xf numFmtId="49" fontId="39" fillId="0" borderId="21" xfId="0" applyNumberFormat="1" applyFont="1" applyBorder="1" applyAlignment="1">
      <alignment horizontal="center" vertical="center"/>
    </xf>
    <xf numFmtId="49" fontId="47" fillId="24" borderId="11" xfId="0" applyNumberFormat="1" applyFont="1" applyFill="1" applyBorder="1" applyAlignment="1">
      <alignment horizontal="center" vertical="center"/>
    </xf>
    <xf numFmtId="0" fontId="28" fillId="0" borderId="16" xfId="0" applyFont="1" applyBorder="1" applyAlignment="1">
      <alignment horizontal="left" vertical="top" wrapText="1"/>
    </xf>
    <xf numFmtId="177" fontId="28" fillId="0" borderId="10" xfId="0" applyNumberFormat="1" applyFont="1" applyBorder="1" applyAlignment="1">
      <alignment horizontal="center" vertical="top" wrapText="1"/>
    </xf>
    <xf numFmtId="177" fontId="29" fillId="24" borderId="16" xfId="0" applyNumberFormat="1" applyFont="1" applyFill="1" applyBorder="1" applyAlignment="1">
      <alignment horizontal="center" vertical="center" shrinkToFit="1"/>
    </xf>
    <xf numFmtId="177" fontId="53" fillId="24" borderId="16" xfId="0" applyNumberFormat="1" applyFont="1" applyFill="1" applyBorder="1" applyAlignment="1">
      <alignment horizontal="center" vertical="center" shrinkToFit="1"/>
    </xf>
    <xf numFmtId="0" fontId="95" fillId="0" borderId="10" xfId="0" applyFont="1" applyBorder="1" applyAlignment="1">
      <alignment vertical="center" textRotation="255" wrapText="1"/>
    </xf>
    <xf numFmtId="0" fontId="28" fillId="24" borderId="0" xfId="0" applyFont="1" applyFill="1" applyAlignment="1">
      <alignment horizontal="center" vertical="top" wrapText="1"/>
    </xf>
    <xf numFmtId="0" fontId="28" fillId="24" borderId="13" xfId="0" applyFont="1" applyFill="1" applyBorder="1" applyAlignment="1">
      <alignment horizontal="center" vertical="top" wrapText="1"/>
    </xf>
    <xf numFmtId="0" fontId="28" fillId="24" borderId="0" xfId="0" applyFont="1" applyFill="1" applyAlignment="1">
      <alignment horizontal="left" vertical="top" wrapText="1"/>
    </xf>
    <xf numFmtId="0" fontId="28" fillId="24" borderId="0" xfId="0" applyFont="1" applyFill="1" applyAlignment="1">
      <alignment horizontal="center" vertical="center" wrapText="1"/>
    </xf>
    <xf numFmtId="177" fontId="29" fillId="24" borderId="0" xfId="0" applyNumberFormat="1" applyFont="1" applyFill="1" applyAlignment="1">
      <alignment horizontal="center" vertical="center" shrinkToFit="1"/>
    </xf>
    <xf numFmtId="49" fontId="47" fillId="24" borderId="0" xfId="0" applyNumberFormat="1" applyFont="1" applyFill="1" applyAlignment="1">
      <alignment horizontal="center" vertical="center"/>
    </xf>
    <xf numFmtId="49" fontId="24" fillId="24" borderId="0" xfId="0" applyNumberFormat="1" applyFont="1" applyFill="1" applyAlignment="1">
      <alignment horizontal="left" vertical="center"/>
    </xf>
    <xf numFmtId="0" fontId="27" fillId="24" borderId="0" xfId="0" applyFont="1" applyFill="1" applyAlignment="1">
      <alignment horizontal="center" vertical="center" shrinkToFit="1"/>
    </xf>
    <xf numFmtId="49" fontId="39" fillId="24" borderId="0" xfId="0" applyNumberFormat="1" applyFont="1" applyFill="1" applyAlignment="1">
      <alignment horizontal="center" vertical="center"/>
    </xf>
    <xf numFmtId="49" fontId="28" fillId="24" borderId="0" xfId="0" applyNumberFormat="1" applyFont="1" applyFill="1" applyAlignment="1">
      <alignment horizontal="left" vertical="center"/>
    </xf>
    <xf numFmtId="0" fontId="31" fillId="24" borderId="0" xfId="0" applyFont="1" applyFill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48" fillId="0" borderId="16" xfId="0" applyFont="1" applyBorder="1" applyAlignment="1">
      <alignment horizontal="center" vertical="center" shrinkToFit="1"/>
    </xf>
    <xf numFmtId="0" fontId="48" fillId="0" borderId="0" xfId="0" applyFont="1" applyAlignment="1">
      <alignment horizontal="center" vertical="center" shrinkToFit="1"/>
    </xf>
    <xf numFmtId="49" fontId="30" fillId="0" borderId="0" xfId="0" applyNumberFormat="1" applyFont="1">
      <alignment vertical="center"/>
    </xf>
    <xf numFmtId="0" fontId="30" fillId="0" borderId="0" xfId="0" applyFont="1" applyAlignment="1">
      <alignment horizontal="center" vertical="center" shrinkToFit="1"/>
    </xf>
    <xf numFmtId="177" fontId="29" fillId="25" borderId="0" xfId="0" applyNumberFormat="1" applyFont="1" applyFill="1" applyAlignment="1">
      <alignment horizontal="center" vertical="center" shrinkToFit="1"/>
    </xf>
    <xf numFmtId="176" fontId="31" fillId="0" borderId="0" xfId="0" applyNumberFormat="1" applyFont="1" applyAlignment="1">
      <alignment horizontal="center" vertical="center" shrinkToFit="1"/>
    </xf>
    <xf numFmtId="49" fontId="50" fillId="0" borderId="0" xfId="0" applyNumberFormat="1" applyFont="1" applyAlignment="1">
      <alignment vertical="center" shrinkToFit="1"/>
    </xf>
    <xf numFmtId="0" fontId="51" fillId="0" borderId="0" xfId="0" applyFont="1" applyAlignment="1">
      <alignment horizontal="center" vertical="center" shrinkToFit="1"/>
    </xf>
    <xf numFmtId="177" fontId="31" fillId="0" borderId="0" xfId="0" applyNumberFormat="1" applyFont="1" applyAlignment="1">
      <alignment horizontal="center" vertical="center" shrinkToFit="1"/>
    </xf>
    <xf numFmtId="49" fontId="30" fillId="0" borderId="0" xfId="0" applyNumberFormat="1" applyFont="1" applyAlignment="1">
      <alignment vertical="center" shrinkToFit="1"/>
    </xf>
    <xf numFmtId="0" fontId="62" fillId="0" borderId="0" xfId="0" applyFont="1" applyAlignment="1">
      <alignment horizontal="center" vertical="top" wrapText="1"/>
    </xf>
    <xf numFmtId="176" fontId="31" fillId="25" borderId="0" xfId="0" applyNumberFormat="1" applyFont="1" applyFill="1" applyAlignment="1">
      <alignment horizontal="center" vertical="center" shrinkToFit="1"/>
    </xf>
    <xf numFmtId="0" fontId="93" fillId="24" borderId="0" xfId="0" applyFont="1" applyFill="1" applyAlignment="1">
      <alignment horizontal="left" vertical="center" wrapText="1"/>
    </xf>
    <xf numFmtId="0" fontId="24" fillId="24" borderId="0" xfId="0" applyFont="1" applyFill="1" applyAlignment="1">
      <alignment horizontal="center" vertical="top" wrapText="1"/>
    </xf>
    <xf numFmtId="176" fontId="31" fillId="24" borderId="0" xfId="0" applyNumberFormat="1" applyFont="1" applyFill="1" applyAlignment="1">
      <alignment horizontal="center" vertical="center" shrinkToFit="1"/>
    </xf>
    <xf numFmtId="0" fontId="28" fillId="24" borderId="0" xfId="0" applyFont="1" applyFill="1" applyAlignment="1">
      <alignment horizontal="left" vertical="center" wrapText="1"/>
    </xf>
    <xf numFmtId="0" fontId="92" fillId="24" borderId="0" xfId="0" applyFont="1" applyFill="1" applyAlignment="1">
      <alignment horizontal="center" vertical="top" wrapText="1"/>
    </xf>
    <xf numFmtId="0" fontId="28" fillId="24" borderId="0" xfId="0" applyFont="1" applyFill="1" applyAlignment="1">
      <alignment horizontal="center" vertical="center" shrinkToFit="1"/>
    </xf>
    <xf numFmtId="0" fontId="28" fillId="24" borderId="0" xfId="0" applyFont="1" applyFill="1" applyAlignment="1">
      <alignment horizontal="center" wrapText="1"/>
    </xf>
    <xf numFmtId="0" fontId="30" fillId="24" borderId="0" xfId="0" applyFont="1" applyFill="1" applyAlignment="1">
      <alignment horizontal="center" vertical="center" shrinkToFit="1"/>
    </xf>
    <xf numFmtId="176" fontId="89" fillId="24" borderId="0" xfId="0" applyNumberFormat="1" applyFont="1" applyFill="1" applyAlignment="1">
      <alignment horizontal="center" vertical="center" shrinkToFit="1"/>
    </xf>
    <xf numFmtId="0" fontId="18" fillId="24" borderId="0" xfId="0" applyFont="1" applyFill="1" applyAlignment="1">
      <alignment horizontal="center" vertical="top" wrapText="1"/>
    </xf>
    <xf numFmtId="0" fontId="25" fillId="24" borderId="0" xfId="0" applyFont="1" applyFill="1" applyAlignment="1">
      <alignment horizontal="center" vertical="center" wrapText="1"/>
    </xf>
    <xf numFmtId="0" fontId="106" fillId="0" borderId="0" xfId="0" applyFont="1" applyAlignment="1">
      <alignment horizontal="left" vertical="center" wrapText="1"/>
    </xf>
    <xf numFmtId="0" fontId="80" fillId="0" borderId="0" xfId="0" applyFont="1" applyAlignment="1">
      <alignment horizontal="center" wrapText="1"/>
    </xf>
    <xf numFmtId="0" fontId="42" fillId="0" borderId="0" xfId="0" applyFont="1" applyAlignment="1">
      <alignment horizontal="left" wrapText="1"/>
    </xf>
    <xf numFmtId="0" fontId="67" fillId="0" borderId="0" xfId="0" applyFont="1" applyAlignment="1">
      <alignment horizontal="center" wrapText="1"/>
    </xf>
    <xf numFmtId="0" fontId="67" fillId="0" borderId="0" xfId="0" applyFont="1" applyAlignment="1">
      <alignment horizontal="center" vertical="center" shrinkToFit="1"/>
    </xf>
    <xf numFmtId="0" fontId="39" fillId="0" borderId="0" xfId="0" applyFont="1" applyAlignment="1">
      <alignment horizontal="center" wrapText="1"/>
    </xf>
    <xf numFmtId="0" fontId="68" fillId="0" borderId="0" xfId="0" applyFont="1" applyAlignment="1">
      <alignment vertical="center" shrinkToFit="1"/>
    </xf>
    <xf numFmtId="0" fontId="68" fillId="0" borderId="0" xfId="0" applyFont="1" applyAlignment="1">
      <alignment horizontal="center" vertical="center" shrinkToFit="1"/>
    </xf>
    <xf numFmtId="0" fontId="72" fillId="0" borderId="0" xfId="0" applyFont="1" applyAlignment="1">
      <alignment horizontal="center" vertical="center" shrinkToFit="1"/>
    </xf>
    <xf numFmtId="177" fontId="72" fillId="0" borderId="0" xfId="0" applyNumberFormat="1" applyFont="1" applyAlignment="1">
      <alignment horizontal="center" vertical="center" shrinkToFit="1"/>
    </xf>
    <xf numFmtId="179" fontId="68" fillId="0" borderId="0" xfId="0" applyNumberFormat="1" applyFont="1" applyAlignment="1">
      <alignment horizontal="center" vertical="center"/>
    </xf>
    <xf numFmtId="179" fontId="68" fillId="0" borderId="0" xfId="0" applyNumberFormat="1" applyFont="1">
      <alignment vertical="center"/>
    </xf>
    <xf numFmtId="177" fontId="68" fillId="0" borderId="0" xfId="0" applyNumberFormat="1" applyFont="1" applyAlignment="1">
      <alignment horizontal="center" vertical="center" shrinkToFit="1"/>
    </xf>
    <xf numFmtId="0" fontId="29" fillId="0" borderId="21" xfId="0" applyFont="1" applyBorder="1" applyAlignment="1">
      <alignment horizontal="center" vertical="center" shrinkToFit="1"/>
    </xf>
    <xf numFmtId="49" fontId="28" fillId="0" borderId="21" xfId="0" applyNumberFormat="1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 shrinkToFit="1"/>
    </xf>
    <xf numFmtId="0" fontId="75" fillId="0" borderId="21" xfId="0" applyFont="1" applyBorder="1" applyAlignment="1">
      <alignment horizontal="center" vertical="center" wrapText="1"/>
    </xf>
    <xf numFmtId="0" fontId="47" fillId="24" borderId="21" xfId="0" applyFont="1" applyFill="1" applyBorder="1" applyAlignment="1">
      <alignment horizontal="center" vertical="center" wrapText="1"/>
    </xf>
    <xf numFmtId="49" fontId="56" fillId="24" borderId="21" xfId="0" applyNumberFormat="1" applyFont="1" applyFill="1" applyBorder="1" applyAlignment="1">
      <alignment horizontal="center" vertical="center"/>
    </xf>
    <xf numFmtId="0" fontId="75" fillId="24" borderId="21" xfId="0" applyFont="1" applyFill="1" applyBorder="1" applyAlignment="1">
      <alignment horizontal="center" vertical="center" wrapText="1"/>
    </xf>
    <xf numFmtId="49" fontId="28" fillId="24" borderId="21" xfId="0" applyNumberFormat="1" applyFont="1" applyFill="1" applyBorder="1" applyAlignment="1">
      <alignment horizontal="center" vertical="center"/>
    </xf>
    <xf numFmtId="14" fontId="29" fillId="0" borderId="0" xfId="0" applyNumberFormat="1" applyFont="1" applyAlignment="1">
      <alignment horizontal="center" vertical="center" shrinkToFit="1"/>
    </xf>
    <xf numFmtId="0" fontId="38" fillId="24" borderId="0" xfId="0" applyFont="1" applyFill="1" applyAlignment="1">
      <alignment horizontal="center" vertical="center" wrapText="1"/>
    </xf>
    <xf numFmtId="0" fontId="44" fillId="0" borderId="0" xfId="0" applyFont="1" applyAlignment="1">
      <alignment horizontal="center" vertical="top" wrapText="1"/>
    </xf>
    <xf numFmtId="0" fontId="75" fillId="0" borderId="0" xfId="0" applyFont="1" applyAlignment="1">
      <alignment horizontal="center" vertical="center" wrapText="1"/>
    </xf>
    <xf numFmtId="0" fontId="94" fillId="0" borderId="0" xfId="0" applyFont="1" applyAlignment="1">
      <alignment horizontal="left" vertical="center" wrapText="1"/>
    </xf>
    <xf numFmtId="0" fontId="94" fillId="0" borderId="0" xfId="0" applyFont="1" applyAlignment="1">
      <alignment horizontal="center" vertical="center" wrapText="1"/>
    </xf>
    <xf numFmtId="0" fontId="52" fillId="24" borderId="0" xfId="0" applyFont="1" applyFill="1" applyAlignment="1">
      <alignment horizontal="center" vertical="top" wrapText="1"/>
    </xf>
    <xf numFmtId="176" fontId="89" fillId="0" borderId="10" xfId="0" applyNumberFormat="1" applyFont="1" applyBorder="1" applyAlignment="1">
      <alignment horizontal="center" vertical="center" shrinkToFit="1"/>
    </xf>
    <xf numFmtId="181" fontId="28" fillId="0" borderId="10" xfId="0" applyNumberFormat="1" applyFont="1" applyBorder="1" applyAlignment="1">
      <alignment horizontal="center" vertical="center" shrinkToFit="1"/>
    </xf>
    <xf numFmtId="0" fontId="46" fillId="0" borderId="10" xfId="0" applyFont="1" applyBorder="1" applyAlignment="1">
      <alignment horizontal="left" vertical="top" wrapText="1"/>
    </xf>
    <xf numFmtId="0" fontId="81" fillId="0" borderId="16" xfId="0" applyFont="1" applyBorder="1" applyAlignment="1">
      <alignment horizontal="center" vertical="center" shrinkToFit="1"/>
    </xf>
    <xf numFmtId="183" fontId="28" fillId="0" borderId="10" xfId="0" applyNumberFormat="1" applyFont="1" applyBorder="1" applyAlignment="1">
      <alignment horizontal="center" vertical="center" shrinkToFit="1"/>
    </xf>
    <xf numFmtId="0" fontId="94" fillId="0" borderId="10" xfId="0" applyFont="1" applyBorder="1" applyAlignment="1">
      <alignment horizontal="center" wrapText="1"/>
    </xf>
    <xf numFmtId="0" fontId="54" fillId="0" borderId="17" xfId="0" applyFont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0" fontId="59" fillId="0" borderId="17" xfId="0" applyFont="1" applyBorder="1" applyAlignment="1">
      <alignment horizontal="center" vertical="center" wrapText="1"/>
    </xf>
    <xf numFmtId="0" fontId="91" fillId="0" borderId="10" xfId="0" applyFont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93" fillId="24" borderId="42" xfId="0" applyFont="1" applyFill="1" applyBorder="1" applyAlignment="1">
      <alignment horizontal="center" vertical="center" wrapText="1"/>
    </xf>
    <xf numFmtId="0" fontId="57" fillId="0" borderId="42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40" fillId="0" borderId="42" xfId="0" applyFont="1" applyBorder="1" applyAlignment="1">
      <alignment horizontal="center" vertical="center" wrapText="1"/>
    </xf>
    <xf numFmtId="0" fontId="88" fillId="0" borderId="42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87" fillId="0" borderId="42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shrinkToFit="1"/>
    </xf>
    <xf numFmtId="0" fontId="108" fillId="0" borderId="10" xfId="0" applyFont="1" applyBorder="1" applyAlignment="1">
      <alignment horizontal="center" vertical="center" wrapText="1"/>
    </xf>
    <xf numFmtId="0" fontId="108" fillId="0" borderId="14" xfId="0" applyFont="1" applyBorder="1" applyAlignment="1">
      <alignment horizontal="center" vertical="center" wrapText="1"/>
    </xf>
    <xf numFmtId="0" fontId="108" fillId="0" borderId="17" xfId="0" applyFont="1" applyBorder="1" applyAlignment="1">
      <alignment horizontal="center" vertical="center" wrapText="1"/>
    </xf>
    <xf numFmtId="0" fontId="70" fillId="27" borderId="17" xfId="0" applyFont="1" applyFill="1" applyBorder="1" applyAlignment="1">
      <alignment horizontal="center" vertical="center" wrapText="1"/>
    </xf>
    <xf numFmtId="0" fontId="93" fillId="24" borderId="10" xfId="0" applyFont="1" applyFill="1" applyBorder="1" applyAlignment="1">
      <alignment horizontal="left" vertical="center" wrapText="1"/>
    </xf>
    <xf numFmtId="49" fontId="39" fillId="0" borderId="36" xfId="0" applyNumberFormat="1" applyFont="1" applyBorder="1" applyAlignment="1">
      <alignment horizontal="center" vertical="center"/>
    </xf>
    <xf numFmtId="49" fontId="39" fillId="0" borderId="22" xfId="0" applyNumberFormat="1" applyFont="1" applyBorder="1" applyAlignment="1">
      <alignment horizontal="center" vertical="center"/>
    </xf>
    <xf numFmtId="177" fontId="28" fillId="24" borderId="0" xfId="0" applyNumberFormat="1" applyFont="1" applyFill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177" fontId="53" fillId="24" borderId="0" xfId="0" applyNumberFormat="1" applyFont="1" applyFill="1" applyAlignment="1">
      <alignment horizontal="center" vertical="center" shrinkToFit="1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horizontal="center" vertical="center" shrinkToFit="1"/>
    </xf>
    <xf numFmtId="0" fontId="28" fillId="24" borderId="0" xfId="0" quotePrefix="1" applyFont="1" applyFill="1" applyAlignment="1">
      <alignment horizontal="center" vertical="center"/>
    </xf>
    <xf numFmtId="0" fontId="105" fillId="29" borderId="10" xfId="0" applyFont="1" applyFill="1" applyBorder="1" applyAlignment="1">
      <alignment horizontal="center" vertical="center" wrapText="1"/>
    </xf>
    <xf numFmtId="0" fontId="112" fillId="0" borderId="10" xfId="0" applyFont="1" applyBorder="1" applyAlignment="1">
      <alignment horizontal="left" wrapText="1"/>
    </xf>
    <xf numFmtId="0" fontId="112" fillId="0" borderId="10" xfId="0" applyFont="1" applyBorder="1" applyAlignment="1">
      <alignment horizontal="center" wrapText="1"/>
    </xf>
    <xf numFmtId="0" fontId="111" fillId="0" borderId="10" xfId="44" applyFont="1" applyBorder="1" applyAlignment="1">
      <alignment horizontal="center" vertical="center" wrapText="1"/>
    </xf>
    <xf numFmtId="0" fontId="111" fillId="0" borderId="11" xfId="44" applyFont="1" applyBorder="1" applyAlignment="1">
      <alignment horizontal="center" vertical="center" wrapText="1"/>
    </xf>
    <xf numFmtId="0" fontId="29" fillId="24" borderId="0" xfId="0" applyFont="1" applyFill="1" applyAlignment="1">
      <alignment horizontal="center" vertical="center" shrinkToFit="1"/>
    </xf>
    <xf numFmtId="0" fontId="28" fillId="24" borderId="0" xfId="0" applyFont="1" applyFill="1" applyAlignment="1">
      <alignment horizontal="center" vertical="center"/>
    </xf>
    <xf numFmtId="0" fontId="28" fillId="24" borderId="0" xfId="0" applyFont="1" applyFill="1" applyAlignment="1">
      <alignment vertical="top" wrapText="1"/>
    </xf>
    <xf numFmtId="49" fontId="28" fillId="24" borderId="0" xfId="0" applyNumberFormat="1" applyFont="1" applyFill="1">
      <alignment vertical="center"/>
    </xf>
    <xf numFmtId="0" fontId="30" fillId="24" borderId="0" xfId="0" applyFont="1" applyFill="1" applyAlignment="1">
      <alignment vertical="top" wrapText="1"/>
    </xf>
    <xf numFmtId="177" fontId="28" fillId="24" borderId="0" xfId="0" applyNumberFormat="1" applyFont="1" applyFill="1" applyAlignment="1">
      <alignment horizontal="center" vertical="center" shrinkToFit="1"/>
    </xf>
    <xf numFmtId="0" fontId="0" fillId="0" borderId="11" xfId="0" applyBorder="1">
      <alignment vertical="center"/>
    </xf>
    <xf numFmtId="0" fontId="46" fillId="24" borderId="10" xfId="0" applyFont="1" applyFill="1" applyBorder="1" applyAlignment="1">
      <alignment horizontal="center" wrapText="1"/>
    </xf>
    <xf numFmtId="0" fontId="113" fillId="24" borderId="10" xfId="0" applyFont="1" applyFill="1" applyBorder="1" applyAlignment="1">
      <alignment horizontal="center" vertical="top" wrapText="1"/>
    </xf>
    <xf numFmtId="0" fontId="28" fillId="24" borderId="40" xfId="0" applyFont="1" applyFill="1" applyBorder="1" applyAlignment="1">
      <alignment horizontal="left" vertical="top" wrapText="1"/>
    </xf>
    <xf numFmtId="0" fontId="28" fillId="24" borderId="16" xfId="0" quotePrefix="1" applyFont="1" applyFill="1" applyBorder="1" applyAlignment="1">
      <alignment horizontal="center" vertical="center"/>
    </xf>
    <xf numFmtId="0" fontId="28" fillId="24" borderId="13" xfId="0" applyFont="1" applyFill="1" applyBorder="1" applyAlignment="1">
      <alignment horizontal="left" vertical="center" wrapText="1"/>
    </xf>
    <xf numFmtId="0" fontId="28" fillId="24" borderId="15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left" vertical="center" wrapText="1"/>
    </xf>
    <xf numFmtId="0" fontId="28" fillId="26" borderId="21" xfId="0" applyFont="1" applyFill="1" applyBorder="1" applyAlignment="1">
      <alignment horizontal="center" vertical="center" wrapText="1"/>
    </xf>
    <xf numFmtId="0" fontId="28" fillId="26" borderId="10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49" fontId="28" fillId="24" borderId="15" xfId="0" applyNumberFormat="1" applyFont="1" applyFill="1" applyBorder="1" applyAlignment="1">
      <alignment horizontal="center" vertical="center" textRotation="255"/>
    </xf>
    <xf numFmtId="0" fontId="114" fillId="0" borderId="10" xfId="0" applyFont="1" applyBorder="1" applyAlignment="1">
      <alignment horizontal="left" wrapText="1"/>
    </xf>
    <xf numFmtId="179" fontId="34" fillId="24" borderId="14" xfId="0" applyNumberFormat="1" applyFont="1" applyFill="1" applyBorder="1" applyAlignment="1">
      <alignment horizontal="center" vertical="center" shrinkToFit="1"/>
    </xf>
    <xf numFmtId="179" fontId="34" fillId="24" borderId="10" xfId="0" applyNumberFormat="1" applyFont="1" applyFill="1" applyBorder="1" applyAlignment="1">
      <alignment horizontal="center" vertical="center" shrinkToFit="1"/>
    </xf>
    <xf numFmtId="179" fontId="34" fillId="0" borderId="10" xfId="0" applyNumberFormat="1" applyFont="1" applyBorder="1" applyAlignment="1">
      <alignment horizontal="center" vertical="center" shrinkToFit="1"/>
    </xf>
    <xf numFmtId="179" fontId="34" fillId="0" borderId="17" xfId="0" applyNumberFormat="1" applyFont="1" applyBorder="1" applyAlignment="1">
      <alignment horizontal="center" vertical="center" shrinkToFit="1"/>
    </xf>
    <xf numFmtId="179" fontId="34" fillId="0" borderId="14" xfId="0" applyNumberFormat="1" applyFont="1" applyBorder="1" applyAlignment="1">
      <alignment horizontal="center" vertical="center" shrinkToFit="1"/>
    </xf>
    <xf numFmtId="179" fontId="34" fillId="24" borderId="10" xfId="0" applyNumberFormat="1" applyFont="1" applyFill="1" applyBorder="1" applyAlignment="1">
      <alignment horizontal="center" vertical="center" wrapText="1"/>
    </xf>
    <xf numFmtId="179" fontId="34" fillId="24" borderId="17" xfId="0" applyNumberFormat="1" applyFont="1" applyFill="1" applyBorder="1" applyAlignment="1">
      <alignment horizontal="center" vertical="center" shrinkToFit="1"/>
    </xf>
    <xf numFmtId="179" fontId="34" fillId="24" borderId="17" xfId="0" applyNumberFormat="1" applyFont="1" applyFill="1" applyBorder="1" applyAlignment="1">
      <alignment horizontal="center" vertical="center" wrapText="1"/>
    </xf>
    <xf numFmtId="0" fontId="25" fillId="24" borderId="31" xfId="0" applyFont="1" applyFill="1" applyBorder="1" applyAlignment="1">
      <alignment horizontal="justify" vertical="center" wrapText="1"/>
    </xf>
    <xf numFmtId="0" fontId="25" fillId="24" borderId="32" xfId="0" applyFont="1" applyFill="1" applyBorder="1" applyAlignment="1">
      <alignment horizontal="justify" vertical="center" wrapText="1"/>
    </xf>
    <xf numFmtId="0" fontId="25" fillId="24" borderId="38" xfId="0" applyFont="1" applyFill="1" applyBorder="1" applyAlignment="1">
      <alignment horizontal="justify" vertical="center" wrapText="1"/>
    </xf>
    <xf numFmtId="0" fontId="25" fillId="0" borderId="31" xfId="0" applyFont="1" applyBorder="1" applyAlignment="1">
      <alignment horizontal="justify" vertical="center" wrapText="1"/>
    </xf>
    <xf numFmtId="0" fontId="25" fillId="24" borderId="24" xfId="0" applyFont="1" applyFill="1" applyBorder="1" applyAlignment="1">
      <alignment horizontal="justify" vertical="center" wrapText="1"/>
    </xf>
    <xf numFmtId="0" fontId="25" fillId="0" borderId="32" xfId="0" applyFont="1" applyBorder="1" applyAlignment="1">
      <alignment vertical="center" wrapText="1"/>
    </xf>
    <xf numFmtId="0" fontId="71" fillId="0" borderId="15" xfId="0" applyFont="1" applyBorder="1" applyAlignment="1">
      <alignment horizontal="center" vertical="center" wrapText="1"/>
    </xf>
    <xf numFmtId="0" fontId="109" fillId="0" borderId="12" xfId="0" applyFont="1" applyBorder="1" applyAlignment="1">
      <alignment horizontal="center" vertical="center" wrapText="1"/>
    </xf>
    <xf numFmtId="0" fontId="25" fillId="28" borderId="31" xfId="0" applyFont="1" applyFill="1" applyBorder="1" applyAlignment="1">
      <alignment horizontal="justify" vertical="center" wrapText="1"/>
    </xf>
    <xf numFmtId="0" fontId="108" fillId="0" borderId="26" xfId="0" applyFont="1" applyBorder="1" applyAlignment="1">
      <alignment horizontal="center" vertical="center" wrapText="1"/>
    </xf>
    <xf numFmtId="0" fontId="59" fillId="0" borderId="26" xfId="0" applyFont="1" applyBorder="1" applyAlignment="1">
      <alignment horizontal="center" vertical="center" wrapText="1"/>
    </xf>
    <xf numFmtId="0" fontId="105" fillId="0" borderId="26" xfId="0" applyFont="1" applyBorder="1" applyAlignment="1">
      <alignment horizontal="center" vertical="center" wrapText="1"/>
    </xf>
    <xf numFmtId="179" fontId="34" fillId="24" borderId="26" xfId="0" applyNumberFormat="1" applyFont="1" applyFill="1" applyBorder="1" applyAlignment="1">
      <alignment horizontal="center" vertical="center" shrinkToFit="1"/>
    </xf>
    <xf numFmtId="180" fontId="34" fillId="24" borderId="26" xfId="0" applyNumberFormat="1" applyFont="1" applyFill="1" applyBorder="1" applyAlignment="1">
      <alignment horizontal="center" vertical="center" shrinkToFit="1"/>
    </xf>
    <xf numFmtId="0" fontId="34" fillId="24" borderId="26" xfId="0" applyFont="1" applyFill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25" fillId="24" borderId="43" xfId="0" applyFont="1" applyFill="1" applyBorder="1" applyAlignment="1">
      <alignment horizontal="justify" vertical="center" wrapText="1"/>
    </xf>
    <xf numFmtId="179" fontId="34" fillId="28" borderId="44" xfId="0" applyNumberFormat="1" applyFont="1" applyFill="1" applyBorder="1" applyAlignment="1">
      <alignment horizontal="center" vertical="center" shrinkToFit="1"/>
    </xf>
    <xf numFmtId="180" fontId="34" fillId="28" borderId="44" xfId="0" applyNumberFormat="1" applyFont="1" applyFill="1" applyBorder="1" applyAlignment="1">
      <alignment horizontal="center" vertical="center" wrapText="1"/>
    </xf>
    <xf numFmtId="0" fontId="34" fillId="28" borderId="44" xfId="0" applyFont="1" applyFill="1" applyBorder="1" applyAlignment="1">
      <alignment horizontal="center" vertical="center" wrapText="1"/>
    </xf>
    <xf numFmtId="178" fontId="34" fillId="28" borderId="45" xfId="0" applyNumberFormat="1" applyFont="1" applyFill="1" applyBorder="1" applyAlignment="1">
      <alignment horizontal="center" vertical="center"/>
    </xf>
    <xf numFmtId="0" fontId="91" fillId="0" borderId="12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49" fontId="110" fillId="0" borderId="10" xfId="0" applyNumberFormat="1" applyFont="1" applyBorder="1" applyAlignment="1">
      <alignment vertical="center" wrapText="1"/>
    </xf>
    <xf numFmtId="0" fontId="38" fillId="24" borderId="20" xfId="0" applyFont="1" applyFill="1" applyBorder="1" applyAlignment="1">
      <alignment horizontal="center" vertical="top" shrinkToFit="1"/>
    </xf>
    <xf numFmtId="176" fontId="41" fillId="0" borderId="16" xfId="0" applyNumberFormat="1" applyFont="1" applyBorder="1" applyAlignment="1">
      <alignment horizontal="center" vertical="center" shrinkToFit="1"/>
    </xf>
    <xf numFmtId="0" fontId="42" fillId="0" borderId="19" xfId="0" applyFont="1" applyBorder="1" applyAlignment="1">
      <alignment horizontal="left" wrapText="1"/>
    </xf>
    <xf numFmtId="49" fontId="119" fillId="0" borderId="15" xfId="0" applyNumberFormat="1" applyFont="1" applyBorder="1" applyAlignment="1">
      <alignment horizontal="center" vertical="center" wrapText="1"/>
    </xf>
    <xf numFmtId="49" fontId="119" fillId="0" borderId="17" xfId="0" applyNumberFormat="1" applyFont="1" applyBorder="1" applyAlignment="1">
      <alignment horizontal="center" vertical="center" wrapText="1"/>
    </xf>
    <xf numFmtId="49" fontId="119" fillId="24" borderId="15" xfId="0" applyNumberFormat="1" applyFont="1" applyFill="1" applyBorder="1" applyAlignment="1">
      <alignment horizontal="center" vertical="center"/>
    </xf>
    <xf numFmtId="0" fontId="119" fillId="24" borderId="15" xfId="0" applyFont="1" applyFill="1" applyBorder="1" applyAlignment="1">
      <alignment horizontal="center" vertical="top" wrapText="1"/>
    </xf>
    <xf numFmtId="49" fontId="119" fillId="0" borderId="11" xfId="0" applyNumberFormat="1" applyFont="1" applyBorder="1" applyAlignment="1">
      <alignment horizontal="center" vertical="center"/>
    </xf>
    <xf numFmtId="49" fontId="119" fillId="0" borderId="13" xfId="0" applyNumberFormat="1" applyFont="1" applyBorder="1" applyAlignment="1">
      <alignment vertical="center" wrapText="1"/>
    </xf>
    <xf numFmtId="49" fontId="119" fillId="0" borderId="10" xfId="0" applyNumberFormat="1" applyFont="1" applyBorder="1" applyAlignment="1">
      <alignment vertical="center" wrapText="1"/>
    </xf>
    <xf numFmtId="49" fontId="119" fillId="0" borderId="10" xfId="0" applyNumberFormat="1" applyFont="1" applyBorder="1" applyAlignment="1">
      <alignment horizontal="center" vertical="center" wrapText="1"/>
    </xf>
    <xf numFmtId="49" fontId="110" fillId="0" borderId="10" xfId="0" applyNumberFormat="1" applyFont="1" applyBorder="1" applyAlignment="1">
      <alignment horizontal="center" vertical="center" wrapText="1"/>
    </xf>
    <xf numFmtId="0" fontId="119" fillId="0" borderId="10" xfId="0" applyFont="1" applyBorder="1" applyAlignment="1">
      <alignment horizontal="center" vertical="center" shrinkToFit="1"/>
    </xf>
    <xf numFmtId="0" fontId="119" fillId="24" borderId="11" xfId="0" applyFont="1" applyFill="1" applyBorder="1" applyAlignment="1">
      <alignment horizontal="center" vertical="center" wrapText="1"/>
    </xf>
    <xf numFmtId="0" fontId="119" fillId="24" borderId="11" xfId="0" applyFont="1" applyFill="1" applyBorder="1" applyAlignment="1">
      <alignment horizontal="center" vertical="top" wrapText="1"/>
    </xf>
    <xf numFmtId="0" fontId="119" fillId="24" borderId="11" xfId="0" applyFont="1" applyFill="1" applyBorder="1" applyAlignment="1">
      <alignment horizontal="center" vertical="center" shrinkToFit="1"/>
    </xf>
    <xf numFmtId="0" fontId="119" fillId="24" borderId="10" xfId="0" applyFont="1" applyFill="1" applyBorder="1" applyAlignment="1">
      <alignment horizontal="center" vertical="top" wrapText="1"/>
    </xf>
    <xf numFmtId="0" fontId="119" fillId="24" borderId="10" xfId="0" applyFont="1" applyFill="1" applyBorder="1" applyAlignment="1">
      <alignment horizontal="center" vertical="center" wrapText="1"/>
    </xf>
    <xf numFmtId="0" fontId="119" fillId="24" borderId="10" xfId="0" applyFont="1" applyFill="1" applyBorder="1" applyAlignment="1">
      <alignment horizontal="center" vertical="center" shrinkToFit="1"/>
    </xf>
    <xf numFmtId="0" fontId="119" fillId="24" borderId="13" xfId="0" applyFont="1" applyFill="1" applyBorder="1" applyAlignment="1">
      <alignment horizontal="center" vertical="center" wrapText="1"/>
    </xf>
    <xf numFmtId="0" fontId="119" fillId="24" borderId="16" xfId="0" applyFont="1" applyFill="1" applyBorder="1" applyAlignment="1">
      <alignment horizontal="center" vertical="center" wrapText="1"/>
    </xf>
    <xf numFmtId="0" fontId="119" fillId="0" borderId="15" xfId="0" applyFont="1" applyBorder="1" applyAlignment="1">
      <alignment horizontal="center" vertical="center" wrapText="1"/>
    </xf>
    <xf numFmtId="0" fontId="119" fillId="0" borderId="17" xfId="0" applyFont="1" applyBorder="1" applyAlignment="1">
      <alignment horizontal="center" vertical="center" wrapText="1"/>
    </xf>
    <xf numFmtId="0" fontId="119" fillId="0" borderId="10" xfId="0" applyFont="1" applyBorder="1">
      <alignment vertical="center"/>
    </xf>
    <xf numFmtId="0" fontId="119" fillId="0" borderId="10" xfId="0" applyFont="1" applyBorder="1" applyAlignment="1">
      <alignment horizontal="center" vertical="center" wrapText="1"/>
    </xf>
    <xf numFmtId="0" fontId="66" fillId="24" borderId="10" xfId="0" applyFont="1" applyFill="1" applyBorder="1" applyAlignment="1">
      <alignment vertical="center" wrapText="1"/>
    </xf>
    <xf numFmtId="0" fontId="79" fillId="0" borderId="11" xfId="0" applyFont="1" applyBorder="1" applyAlignment="1">
      <alignment horizontal="center" vertical="center" wrapText="1"/>
    </xf>
    <xf numFmtId="0" fontId="69" fillId="24" borderId="10" xfId="0" applyFont="1" applyFill="1" applyBorder="1" applyAlignment="1">
      <alignment vertical="top" wrapText="1"/>
    </xf>
    <xf numFmtId="0" fontId="120" fillId="0" borderId="10" xfId="0" applyFont="1" applyBorder="1" applyAlignment="1">
      <alignment horizontal="center" vertical="center" wrapText="1"/>
    </xf>
    <xf numFmtId="0" fontId="30" fillId="0" borderId="13" xfId="0" applyFont="1" applyBorder="1">
      <alignment vertical="center"/>
    </xf>
    <xf numFmtId="0" fontId="74" fillId="0" borderId="19" xfId="0" applyFont="1" applyBorder="1" applyAlignment="1">
      <alignment horizontal="left" wrapText="1"/>
    </xf>
    <xf numFmtId="49" fontId="110" fillId="0" borderId="16" xfId="0" applyNumberFormat="1" applyFont="1" applyBorder="1" applyAlignment="1">
      <alignment vertical="center" wrapText="1"/>
    </xf>
    <xf numFmtId="0" fontId="28" fillId="0" borderId="40" xfId="0" applyFont="1" applyBorder="1" applyAlignment="1">
      <alignment horizontal="left" vertical="center" wrapText="1"/>
    </xf>
    <xf numFmtId="0" fontId="121" fillId="24" borderId="15" xfId="0" applyFont="1" applyFill="1" applyBorder="1" applyAlignment="1">
      <alignment horizontal="center" vertical="center" wrapText="1"/>
    </xf>
    <xf numFmtId="0" fontId="122" fillId="0" borderId="17" xfId="0" applyFont="1" applyBorder="1" applyAlignment="1">
      <alignment horizontal="center" vertical="center" wrapText="1"/>
    </xf>
    <xf numFmtId="182" fontId="28" fillId="0" borderId="10" xfId="0" applyNumberFormat="1" applyFont="1" applyBorder="1" applyAlignment="1">
      <alignment horizontal="center" vertical="center" wrapText="1"/>
    </xf>
    <xf numFmtId="176" fontId="30" fillId="24" borderId="10" xfId="0" applyNumberFormat="1" applyFont="1" applyFill="1" applyBorder="1" applyAlignment="1">
      <alignment horizontal="center" vertical="center" shrinkToFit="1"/>
    </xf>
    <xf numFmtId="0" fontId="59" fillId="0" borderId="15" xfId="86" applyFont="1" applyBorder="1" applyAlignment="1">
      <alignment horizontal="center" vertical="center" wrapText="1"/>
    </xf>
    <xf numFmtId="0" fontId="75" fillId="0" borderId="11" xfId="0" applyFont="1" applyBorder="1" applyAlignment="1">
      <alignment vertical="center" wrapText="1"/>
    </xf>
    <xf numFmtId="176" fontId="61" fillId="24" borderId="18" xfId="0" applyNumberFormat="1" applyFont="1" applyFill="1" applyBorder="1" applyAlignment="1">
      <alignment horizontal="center" vertical="center" shrinkToFit="1"/>
    </xf>
    <xf numFmtId="0" fontId="28" fillId="24" borderId="13" xfId="0" applyFont="1" applyFill="1" applyBorder="1" applyAlignment="1">
      <alignment horizontal="left" shrinkToFit="1"/>
    </xf>
    <xf numFmtId="0" fontId="28" fillId="24" borderId="19" xfId="0" applyFont="1" applyFill="1" applyBorder="1" applyAlignment="1">
      <alignment horizontal="left" vertical="top" wrapText="1"/>
    </xf>
    <xf numFmtId="0" fontId="28" fillId="0" borderId="19" xfId="0" applyFont="1" applyBorder="1" applyAlignment="1">
      <alignment horizontal="left" vertical="center" wrapText="1"/>
    </xf>
    <xf numFmtId="0" fontId="55" fillId="0" borderId="26" xfId="0" applyFont="1" applyBorder="1" applyAlignment="1">
      <alignment horizontal="center" vertical="center" wrapText="1"/>
    </xf>
    <xf numFmtId="0" fontId="54" fillId="0" borderId="42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0" fontId="79" fillId="0" borderId="17" xfId="0" applyFont="1" applyBorder="1" applyAlignment="1">
      <alignment horizontal="center" vertical="center" wrapText="1"/>
    </xf>
    <xf numFmtId="0" fontId="59" fillId="0" borderId="14" xfId="43" applyFont="1" applyBorder="1" applyAlignment="1">
      <alignment horizontal="center" vertical="center" wrapText="1"/>
    </xf>
    <xf numFmtId="0" fontId="111" fillId="0" borderId="10" xfId="0" applyFont="1" applyBorder="1" applyAlignment="1">
      <alignment horizontal="center" vertical="center" wrapText="1"/>
    </xf>
    <xf numFmtId="0" fontId="71" fillId="0" borderId="17" xfId="0" applyFont="1" applyBorder="1" applyAlignment="1">
      <alignment horizontal="center" vertical="center" wrapText="1"/>
    </xf>
    <xf numFmtId="0" fontId="28" fillId="24" borderId="10" xfId="0" applyFont="1" applyFill="1" applyBorder="1" applyAlignment="1">
      <alignment vertical="center" wrapText="1"/>
    </xf>
    <xf numFmtId="0" fontId="116" fillId="0" borderId="0" xfId="0" applyFont="1" applyAlignment="1">
      <alignment vertical="center" wrapText="1"/>
    </xf>
    <xf numFmtId="0" fontId="27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0" fillId="0" borderId="0" xfId="0">
      <alignment vertical="center"/>
    </xf>
    <xf numFmtId="0" fontId="33" fillId="0" borderId="29" xfId="0" applyFont="1" applyBorder="1" applyAlignment="1">
      <alignment horizontal="center" vertical="center" wrapText="1"/>
    </xf>
    <xf numFmtId="0" fontId="63" fillId="0" borderId="29" xfId="0" applyFont="1" applyBorder="1" applyAlignment="1">
      <alignment horizontal="center" vertical="center" wrapText="1"/>
    </xf>
    <xf numFmtId="0" fontId="117" fillId="28" borderId="33" xfId="0" applyFont="1" applyFill="1" applyBorder="1" applyAlignment="1">
      <alignment horizontal="center" vertical="center" wrapText="1"/>
    </xf>
    <xf numFmtId="0" fontId="117" fillId="28" borderId="44" xfId="0" applyFont="1" applyFill="1" applyBorder="1" applyAlignment="1">
      <alignment horizontal="center" vertical="center" wrapText="1"/>
    </xf>
    <xf numFmtId="0" fontId="69" fillId="24" borderId="10" xfId="0" applyFont="1" applyFill="1" applyBorder="1" applyAlignment="1">
      <alignment horizontal="left" vertical="top" wrapText="1"/>
    </xf>
    <xf numFmtId="0" fontId="66" fillId="24" borderId="10" xfId="0" applyFont="1" applyFill="1" applyBorder="1" applyAlignment="1">
      <alignment vertical="center" wrapText="1"/>
    </xf>
    <xf numFmtId="0" fontId="76" fillId="0" borderId="15" xfId="0" applyFont="1" applyBorder="1" applyAlignment="1">
      <alignment horizontal="center" vertical="center" wrapText="1"/>
    </xf>
    <xf numFmtId="0" fontId="76" fillId="0" borderId="11" xfId="0" applyFont="1" applyBorder="1" applyAlignment="1">
      <alignment horizontal="center" vertical="center" wrapText="1"/>
    </xf>
    <xf numFmtId="0" fontId="60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6" fillId="0" borderId="0" xfId="0" applyFont="1" applyAlignment="1">
      <alignment horizontal="left" vertical="center"/>
    </xf>
    <xf numFmtId="49" fontId="31" fillId="0" borderId="17" xfId="0" applyNumberFormat="1" applyFont="1" applyBorder="1" applyAlignment="1">
      <alignment horizontal="center" vertical="center" wrapText="1"/>
    </xf>
    <xf numFmtId="49" fontId="31" fillId="0" borderId="15" xfId="0" applyNumberFormat="1" applyFont="1" applyBorder="1" applyAlignment="1">
      <alignment horizontal="center" vertical="center" wrapText="1"/>
    </xf>
    <xf numFmtId="49" fontId="31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1" fillId="24" borderId="0" xfId="0" applyFont="1" applyFill="1" applyAlignment="1">
      <alignment horizontal="left" vertical="center" shrinkToFit="1"/>
    </xf>
    <xf numFmtId="0" fontId="31" fillId="0" borderId="28" xfId="0" applyFont="1" applyBorder="1" applyAlignment="1">
      <alignment horizontal="left" vertical="center"/>
    </xf>
    <xf numFmtId="0" fontId="30" fillId="0" borderId="28" xfId="0" applyFont="1" applyBorder="1">
      <alignment vertical="center"/>
    </xf>
    <xf numFmtId="0" fontId="31" fillId="0" borderId="10" xfId="0" applyFont="1" applyBorder="1" applyAlignment="1">
      <alignment horizontal="center" vertical="center" wrapText="1" shrinkToFit="1"/>
    </xf>
    <xf numFmtId="14" fontId="29" fillId="0" borderId="10" xfId="0" applyNumberFormat="1" applyFont="1" applyBorder="1" applyAlignment="1">
      <alignment horizontal="center" vertical="center" shrinkToFit="1"/>
    </xf>
    <xf numFmtId="49" fontId="31" fillId="0" borderId="10" xfId="0" applyNumberFormat="1" applyFont="1" applyBorder="1" applyAlignment="1">
      <alignment horizontal="center" vertical="center" wrapText="1"/>
    </xf>
    <xf numFmtId="49" fontId="31" fillId="0" borderId="16" xfId="0" applyNumberFormat="1" applyFont="1" applyBorder="1" applyAlignment="1">
      <alignment horizontal="center" vertical="center" wrapText="1"/>
    </xf>
    <xf numFmtId="14" fontId="29" fillId="0" borderId="0" xfId="0" applyNumberFormat="1" applyFont="1" applyAlignment="1">
      <alignment horizontal="center" vertical="center" shrinkToFit="1"/>
    </xf>
    <xf numFmtId="0" fontId="69" fillId="24" borderId="0" xfId="0" applyFont="1" applyFill="1" applyAlignment="1">
      <alignment horizontal="left" vertical="top" wrapText="1"/>
    </xf>
    <xf numFmtId="0" fontId="66" fillId="24" borderId="0" xfId="0" applyFont="1" applyFill="1" applyAlignment="1">
      <alignment vertical="center" wrapText="1"/>
    </xf>
    <xf numFmtId="0" fontId="73" fillId="0" borderId="21" xfId="0" applyFont="1" applyBorder="1" applyAlignment="1">
      <alignment horizontal="center" vertical="center" wrapText="1"/>
    </xf>
    <xf numFmtId="0" fontId="69" fillId="24" borderId="17" xfId="0" applyFont="1" applyFill="1" applyBorder="1" applyAlignment="1">
      <alignment horizontal="left" vertical="top" wrapText="1"/>
    </xf>
    <xf numFmtId="0" fontId="69" fillId="24" borderId="15" xfId="0" applyFont="1" applyFill="1" applyBorder="1" applyAlignment="1">
      <alignment horizontal="left" vertical="top" wrapText="1"/>
    </xf>
    <xf numFmtId="0" fontId="69" fillId="24" borderId="11" xfId="0" applyFont="1" applyFill="1" applyBorder="1" applyAlignment="1">
      <alignment horizontal="left" vertical="top" wrapText="1"/>
    </xf>
    <xf numFmtId="14" fontId="29" fillId="0" borderId="16" xfId="0" applyNumberFormat="1" applyFont="1" applyBorder="1" applyAlignment="1">
      <alignment horizontal="center" vertical="center" shrinkToFit="1"/>
    </xf>
    <xf numFmtId="14" fontId="29" fillId="0" borderId="13" xfId="0" applyNumberFormat="1" applyFont="1" applyBorder="1" applyAlignment="1">
      <alignment horizontal="center" vertical="center" shrinkToFit="1"/>
    </xf>
    <xf numFmtId="14" fontId="29" fillId="24" borderId="10" xfId="0" applyNumberFormat="1" applyFont="1" applyFill="1" applyBorder="1" applyAlignment="1">
      <alignment horizontal="center" vertical="center" shrinkToFit="1"/>
    </xf>
    <xf numFmtId="49" fontId="118" fillId="0" borderId="20" xfId="0" applyNumberFormat="1" applyFont="1" applyBorder="1" applyAlignment="1">
      <alignment horizontal="center" vertical="center" textRotation="255"/>
    </xf>
    <xf numFmtId="49" fontId="118" fillId="0" borderId="30" xfId="0" applyNumberFormat="1" applyFont="1" applyBorder="1" applyAlignment="1">
      <alignment horizontal="center" vertical="center" textRotation="255"/>
    </xf>
    <xf numFmtId="49" fontId="118" fillId="0" borderId="36" xfId="0" applyNumberFormat="1" applyFont="1" applyBorder="1" applyAlignment="1">
      <alignment horizontal="center" vertical="center" textRotation="255"/>
    </xf>
    <xf numFmtId="49" fontId="118" fillId="0" borderId="21" xfId="0" applyNumberFormat="1" applyFont="1" applyBorder="1" applyAlignment="1">
      <alignment horizontal="center" vertical="center" textRotation="255"/>
    </xf>
    <xf numFmtId="49" fontId="118" fillId="0" borderId="0" xfId="0" applyNumberFormat="1" applyFont="1" applyAlignment="1">
      <alignment horizontal="center" vertical="center" textRotation="255"/>
    </xf>
    <xf numFmtId="49" fontId="118" fillId="0" borderId="22" xfId="0" applyNumberFormat="1" applyFont="1" applyBorder="1" applyAlignment="1">
      <alignment horizontal="center" vertical="center" textRotation="255"/>
    </xf>
    <xf numFmtId="49" fontId="118" fillId="0" borderId="18" xfId="0" applyNumberFormat="1" applyFont="1" applyBorder="1" applyAlignment="1">
      <alignment horizontal="center" vertical="center" textRotation="255"/>
    </xf>
    <xf numFmtId="49" fontId="118" fillId="0" borderId="28" xfId="0" applyNumberFormat="1" applyFont="1" applyBorder="1" applyAlignment="1">
      <alignment horizontal="center" vertical="center" textRotation="255"/>
    </xf>
    <xf numFmtId="49" fontId="118" fillId="0" borderId="19" xfId="0" applyNumberFormat="1" applyFont="1" applyBorder="1" applyAlignment="1">
      <alignment horizontal="center" vertical="center" textRotation="255"/>
    </xf>
  </cellXfs>
  <cellStyles count="87">
    <cellStyle name="20% - 輔色1" xfId="1" builtinId="30" customBuiltin="1"/>
    <cellStyle name="20% - 輔色1 2" xfId="45" xr:uid="{00000000-0005-0000-0000-000001000000}"/>
    <cellStyle name="20% - 輔色2" xfId="2" builtinId="34" customBuiltin="1"/>
    <cellStyle name="20% - 輔色2 2" xfId="46" xr:uid="{00000000-0005-0000-0000-000003000000}"/>
    <cellStyle name="20% - 輔色3" xfId="3" builtinId="38" customBuiltin="1"/>
    <cellStyle name="20% - 輔色3 2" xfId="47" xr:uid="{00000000-0005-0000-0000-000005000000}"/>
    <cellStyle name="20% - 輔色4" xfId="4" builtinId="42" customBuiltin="1"/>
    <cellStyle name="20% - 輔色4 2" xfId="48" xr:uid="{00000000-0005-0000-0000-000007000000}"/>
    <cellStyle name="20% - 輔色5" xfId="5" builtinId="46" customBuiltin="1"/>
    <cellStyle name="20% - 輔色5 2" xfId="49" xr:uid="{00000000-0005-0000-0000-000009000000}"/>
    <cellStyle name="20% - 輔色6" xfId="6" builtinId="50" customBuiltin="1"/>
    <cellStyle name="20% - 輔色6 2" xfId="50" xr:uid="{00000000-0005-0000-0000-00000B000000}"/>
    <cellStyle name="40% - 輔色1" xfId="7" builtinId="31" customBuiltin="1"/>
    <cellStyle name="40% - 輔色1 2" xfId="51" xr:uid="{00000000-0005-0000-0000-00000D000000}"/>
    <cellStyle name="40% - 輔色2" xfId="8" builtinId="35" customBuiltin="1"/>
    <cellStyle name="40% - 輔色2 2" xfId="52" xr:uid="{00000000-0005-0000-0000-00000F000000}"/>
    <cellStyle name="40% - 輔色3" xfId="9" builtinId="39" customBuiltin="1"/>
    <cellStyle name="40% - 輔色3 2" xfId="53" xr:uid="{00000000-0005-0000-0000-000011000000}"/>
    <cellStyle name="40% - 輔色4" xfId="10" builtinId="43" customBuiltin="1"/>
    <cellStyle name="40% - 輔色4 2" xfId="54" xr:uid="{00000000-0005-0000-0000-000013000000}"/>
    <cellStyle name="40% - 輔色5" xfId="11" builtinId="47" customBuiltin="1"/>
    <cellStyle name="40% - 輔色5 2" xfId="55" xr:uid="{00000000-0005-0000-0000-000015000000}"/>
    <cellStyle name="40% - 輔色6" xfId="12" builtinId="51" customBuiltin="1"/>
    <cellStyle name="40% - 輔色6 2" xfId="56" xr:uid="{00000000-0005-0000-0000-000017000000}"/>
    <cellStyle name="60% - 輔色1" xfId="13" builtinId="32" customBuiltin="1"/>
    <cellStyle name="60% - 輔色1 2" xfId="57" xr:uid="{00000000-0005-0000-0000-000019000000}"/>
    <cellStyle name="60% - 輔色2" xfId="14" builtinId="36" customBuiltin="1"/>
    <cellStyle name="60% - 輔色2 2" xfId="58" xr:uid="{00000000-0005-0000-0000-00001B000000}"/>
    <cellStyle name="60% - 輔色3" xfId="15" builtinId="40" customBuiltin="1"/>
    <cellStyle name="60% - 輔色3 2" xfId="59" xr:uid="{00000000-0005-0000-0000-00001D000000}"/>
    <cellStyle name="60% - 輔色4" xfId="16" builtinId="44" customBuiltin="1"/>
    <cellStyle name="60% - 輔色4 2" xfId="60" xr:uid="{00000000-0005-0000-0000-00001F000000}"/>
    <cellStyle name="60% - 輔色5" xfId="17" builtinId="48" customBuiltin="1"/>
    <cellStyle name="60% - 輔色5 2" xfId="61" xr:uid="{00000000-0005-0000-0000-000021000000}"/>
    <cellStyle name="60% - 輔色6" xfId="18" builtinId="52" customBuiltin="1"/>
    <cellStyle name="60% - 輔色6 2" xfId="62" xr:uid="{00000000-0005-0000-0000-000023000000}"/>
    <cellStyle name="一般" xfId="0" builtinId="0"/>
    <cellStyle name="一般 2" xfId="42" xr:uid="{00000000-0005-0000-0000-000025000000}"/>
    <cellStyle name="一般 3" xfId="44" xr:uid="{00000000-0005-0000-0000-000026000000}"/>
    <cellStyle name="一般 4" xfId="43" xr:uid="{00000000-0005-0000-0000-000027000000}"/>
    <cellStyle name="一般 4 2" xfId="86" xr:uid="{00000000-0005-0000-0000-000028000000}"/>
    <cellStyle name="中等" xfId="19" builtinId="28" customBuiltin="1"/>
    <cellStyle name="中等 2" xfId="63" xr:uid="{00000000-0005-0000-0000-00002A000000}"/>
    <cellStyle name="合計" xfId="20" builtinId="25" customBuiltin="1"/>
    <cellStyle name="合計 2" xfId="64" xr:uid="{00000000-0005-0000-0000-00002C000000}"/>
    <cellStyle name="好" xfId="21" builtinId="26" customBuiltin="1"/>
    <cellStyle name="好 2" xfId="65" xr:uid="{00000000-0005-0000-0000-00002E000000}"/>
    <cellStyle name="計算方式" xfId="22" builtinId="22" customBuiltin="1"/>
    <cellStyle name="計算方式 2" xfId="66" xr:uid="{00000000-0005-0000-0000-000030000000}"/>
    <cellStyle name="連結的儲存格" xfId="23" builtinId="24" customBuiltin="1"/>
    <cellStyle name="連結的儲存格 2" xfId="67" xr:uid="{00000000-0005-0000-0000-000032000000}"/>
    <cellStyle name="備註" xfId="24" builtinId="10" customBuiltin="1"/>
    <cellStyle name="備註 2" xfId="68" xr:uid="{00000000-0005-0000-0000-000034000000}"/>
    <cellStyle name="說明文字" xfId="25" builtinId="53" customBuiltin="1"/>
    <cellStyle name="說明文字 2" xfId="69" xr:uid="{00000000-0005-0000-0000-000036000000}"/>
    <cellStyle name="輔色1" xfId="26" builtinId="29" customBuiltin="1"/>
    <cellStyle name="輔色1 2" xfId="70" xr:uid="{00000000-0005-0000-0000-000038000000}"/>
    <cellStyle name="輔色2" xfId="27" builtinId="33" customBuiltin="1"/>
    <cellStyle name="輔色2 2" xfId="71" xr:uid="{00000000-0005-0000-0000-00003A000000}"/>
    <cellStyle name="輔色3" xfId="28" builtinId="37" customBuiltin="1"/>
    <cellStyle name="輔色3 2" xfId="72" xr:uid="{00000000-0005-0000-0000-00003C000000}"/>
    <cellStyle name="輔色4" xfId="29" builtinId="41" customBuiltin="1"/>
    <cellStyle name="輔色4 2" xfId="73" xr:uid="{00000000-0005-0000-0000-00003E000000}"/>
    <cellStyle name="輔色5" xfId="30" builtinId="45" customBuiltin="1"/>
    <cellStyle name="輔色5 2" xfId="74" xr:uid="{00000000-0005-0000-0000-000040000000}"/>
    <cellStyle name="輔色6" xfId="31" builtinId="49" customBuiltin="1"/>
    <cellStyle name="輔色6 2" xfId="75" xr:uid="{00000000-0005-0000-0000-000042000000}"/>
    <cellStyle name="標題" xfId="32" builtinId="15" customBuiltin="1"/>
    <cellStyle name="標題 1" xfId="33" builtinId="16" customBuiltin="1"/>
    <cellStyle name="標題 1 2" xfId="77" xr:uid="{00000000-0005-0000-0000-000045000000}"/>
    <cellStyle name="標題 2" xfId="34" builtinId="17" customBuiltin="1"/>
    <cellStyle name="標題 2 2" xfId="78" xr:uid="{00000000-0005-0000-0000-000047000000}"/>
    <cellStyle name="標題 3" xfId="35" builtinId="18" customBuiltin="1"/>
    <cellStyle name="標題 3 2" xfId="79" xr:uid="{00000000-0005-0000-0000-000049000000}"/>
    <cellStyle name="標題 4" xfId="36" builtinId="19" customBuiltin="1"/>
    <cellStyle name="標題 4 2" xfId="80" xr:uid="{00000000-0005-0000-0000-00004B000000}"/>
    <cellStyle name="標題 5" xfId="76" xr:uid="{00000000-0005-0000-0000-00004C000000}"/>
    <cellStyle name="輸入" xfId="37" builtinId="20" customBuiltin="1"/>
    <cellStyle name="輸入 2" xfId="81" xr:uid="{00000000-0005-0000-0000-00004E000000}"/>
    <cellStyle name="輸出" xfId="38" builtinId="21" customBuiltin="1"/>
    <cellStyle name="輸出 2" xfId="82" xr:uid="{00000000-0005-0000-0000-000050000000}"/>
    <cellStyle name="檢查儲存格" xfId="39" builtinId="23" customBuiltin="1"/>
    <cellStyle name="檢查儲存格 2" xfId="83" xr:uid="{00000000-0005-0000-0000-000052000000}"/>
    <cellStyle name="壞" xfId="40" builtinId="27" customBuiltin="1"/>
    <cellStyle name="壞 2" xfId="84" xr:uid="{00000000-0005-0000-0000-000054000000}"/>
    <cellStyle name="警告文字" xfId="41" builtinId="11" customBuiltin="1"/>
    <cellStyle name="警告文字 2" xfId="85" xr:uid="{00000000-0005-0000-0000-000056000000}"/>
  </cellStyles>
  <dxfs count="0"/>
  <tableStyles count="0" defaultTableStyle="TableStyleMedium9" defaultPivotStyle="PivotStyleLight16"/>
  <colors>
    <mruColors>
      <color rgb="FF800000"/>
      <color rgb="FFFFCC00"/>
      <color rgb="FF000080"/>
      <color rgb="FF003399"/>
      <color rgb="FF0000FF"/>
      <color rgb="FFFFCC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1</xdr:rowOff>
    </xdr:from>
    <xdr:to>
      <xdr:col>0</xdr:col>
      <xdr:colOff>249866</xdr:colOff>
      <xdr:row>28</xdr:row>
      <xdr:rowOff>19051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A9602E88-0844-40FD-B1F7-E20C2F391A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0" y="1060132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24</xdr:row>
      <xdr:rowOff>85727</xdr:rowOff>
    </xdr:from>
    <xdr:to>
      <xdr:col>5</xdr:col>
      <xdr:colOff>258451</xdr:colOff>
      <xdr:row>24</xdr:row>
      <xdr:rowOff>304801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F9F28DBB-CBF7-4DEC-9C34-EE611AD480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24375" y="953452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20</xdr:row>
      <xdr:rowOff>85727</xdr:rowOff>
    </xdr:from>
    <xdr:to>
      <xdr:col>3</xdr:col>
      <xdr:colOff>468001</xdr:colOff>
      <xdr:row>20</xdr:row>
      <xdr:rowOff>304801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CE356202-390A-49D5-8D18-ADA0A4767E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914650" y="804862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19</xdr:row>
      <xdr:rowOff>76202</xdr:rowOff>
    </xdr:from>
    <xdr:to>
      <xdr:col>3</xdr:col>
      <xdr:colOff>248926</xdr:colOff>
      <xdr:row>19</xdr:row>
      <xdr:rowOff>295276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245E0710-B3DC-4D6A-828F-ACF3B3ABEE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95575" y="766762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15</xdr:row>
      <xdr:rowOff>85727</xdr:rowOff>
    </xdr:from>
    <xdr:to>
      <xdr:col>5</xdr:col>
      <xdr:colOff>229876</xdr:colOff>
      <xdr:row>15</xdr:row>
      <xdr:rowOff>304801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0624DD97-2559-4EFF-87CD-D8BC29BFB2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95800" y="6191252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14</xdr:row>
      <xdr:rowOff>85727</xdr:rowOff>
    </xdr:from>
    <xdr:to>
      <xdr:col>3</xdr:col>
      <xdr:colOff>344176</xdr:colOff>
      <xdr:row>14</xdr:row>
      <xdr:rowOff>304801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735345DB-1A97-42E8-B9A6-9D32EC576A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90825" y="581977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16</xdr:row>
      <xdr:rowOff>85727</xdr:rowOff>
    </xdr:from>
    <xdr:to>
      <xdr:col>2</xdr:col>
      <xdr:colOff>334651</xdr:colOff>
      <xdr:row>16</xdr:row>
      <xdr:rowOff>304801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B41BF495-1A7A-4961-8222-318AB9418E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590675" y="656272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20</xdr:row>
      <xdr:rowOff>76202</xdr:rowOff>
    </xdr:from>
    <xdr:to>
      <xdr:col>2</xdr:col>
      <xdr:colOff>239401</xdr:colOff>
      <xdr:row>20</xdr:row>
      <xdr:rowOff>295276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008D0D1B-FC92-4D08-9989-94D768E9A7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95425" y="8039102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15</xdr:row>
      <xdr:rowOff>76202</xdr:rowOff>
    </xdr:from>
    <xdr:to>
      <xdr:col>3</xdr:col>
      <xdr:colOff>325126</xdr:colOff>
      <xdr:row>15</xdr:row>
      <xdr:rowOff>295276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01292722-9C4A-4C68-A606-45279260AE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71775" y="618172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11</xdr:row>
      <xdr:rowOff>85727</xdr:rowOff>
    </xdr:from>
    <xdr:to>
      <xdr:col>5</xdr:col>
      <xdr:colOff>325126</xdr:colOff>
      <xdr:row>11</xdr:row>
      <xdr:rowOff>304801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9CEB95D6-9078-49B3-B583-EF3DD6C306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91050" y="4705352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8</xdr:row>
      <xdr:rowOff>85727</xdr:rowOff>
    </xdr:from>
    <xdr:to>
      <xdr:col>5</xdr:col>
      <xdr:colOff>372751</xdr:colOff>
      <xdr:row>8</xdr:row>
      <xdr:rowOff>304801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0575E2BE-7A29-47DE-99CE-DAA5BE4320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638675" y="359092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9</xdr:row>
      <xdr:rowOff>85727</xdr:rowOff>
    </xdr:from>
    <xdr:to>
      <xdr:col>3</xdr:col>
      <xdr:colOff>287026</xdr:colOff>
      <xdr:row>9</xdr:row>
      <xdr:rowOff>304801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B4147AF7-6769-4DA6-93C8-D9C632A74C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33675" y="3962402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12</xdr:row>
      <xdr:rowOff>95252</xdr:rowOff>
    </xdr:from>
    <xdr:to>
      <xdr:col>3</xdr:col>
      <xdr:colOff>248926</xdr:colOff>
      <xdr:row>12</xdr:row>
      <xdr:rowOff>314326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30C2E01C-5C41-4B0F-9540-7E236DE590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95575" y="5086352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10</xdr:row>
      <xdr:rowOff>85727</xdr:rowOff>
    </xdr:from>
    <xdr:to>
      <xdr:col>2</xdr:col>
      <xdr:colOff>306076</xdr:colOff>
      <xdr:row>10</xdr:row>
      <xdr:rowOff>304801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D33D68D9-ACF3-4B93-BE97-F2039571F6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562100" y="433387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85727</xdr:rowOff>
    </xdr:from>
    <xdr:to>
      <xdr:col>2</xdr:col>
      <xdr:colOff>229876</xdr:colOff>
      <xdr:row>8</xdr:row>
      <xdr:rowOff>304801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EAA3D6A9-EDA5-4315-B0D5-B23DEFCE37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85900" y="359092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6</xdr:row>
      <xdr:rowOff>95252</xdr:rowOff>
    </xdr:from>
    <xdr:to>
      <xdr:col>2</xdr:col>
      <xdr:colOff>287026</xdr:colOff>
      <xdr:row>6</xdr:row>
      <xdr:rowOff>314326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F51D75DF-A41F-4E00-9BB1-9E75266D63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543050" y="2857502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4</xdr:row>
      <xdr:rowOff>76202</xdr:rowOff>
    </xdr:from>
    <xdr:to>
      <xdr:col>3</xdr:col>
      <xdr:colOff>296551</xdr:colOff>
      <xdr:row>4</xdr:row>
      <xdr:rowOff>295276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567B3270-8122-4C18-8CA6-098A6E4C43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43200" y="2095502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1152525</xdr:colOff>
      <xdr:row>5</xdr:row>
      <xdr:rowOff>85727</xdr:rowOff>
    </xdr:from>
    <xdr:to>
      <xdr:col>3</xdr:col>
      <xdr:colOff>191776</xdr:colOff>
      <xdr:row>5</xdr:row>
      <xdr:rowOff>304801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7A31A57F-04CF-4C54-974F-F599A6604D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38425" y="2476502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7</xdr:row>
      <xdr:rowOff>95252</xdr:rowOff>
    </xdr:from>
    <xdr:to>
      <xdr:col>3</xdr:col>
      <xdr:colOff>296551</xdr:colOff>
      <xdr:row>7</xdr:row>
      <xdr:rowOff>314326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394051E6-E383-4FBD-9878-67ADB5E773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43200" y="322897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21</xdr:row>
      <xdr:rowOff>95252</xdr:rowOff>
    </xdr:from>
    <xdr:to>
      <xdr:col>2</xdr:col>
      <xdr:colOff>296551</xdr:colOff>
      <xdr:row>21</xdr:row>
      <xdr:rowOff>314326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CAF6EA6C-8268-44FF-96BA-EE250F83B2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552575" y="842962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10</xdr:row>
      <xdr:rowOff>85727</xdr:rowOff>
    </xdr:from>
    <xdr:to>
      <xdr:col>3</xdr:col>
      <xdr:colOff>296551</xdr:colOff>
      <xdr:row>10</xdr:row>
      <xdr:rowOff>304801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2CDD3C69-FE50-4BBC-9FD0-DD1B973470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43200" y="433387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21</xdr:row>
      <xdr:rowOff>85727</xdr:rowOff>
    </xdr:from>
    <xdr:to>
      <xdr:col>3</xdr:col>
      <xdr:colOff>239401</xdr:colOff>
      <xdr:row>21</xdr:row>
      <xdr:rowOff>304801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B6AFCD92-C4FC-4773-88BF-A1BFD854CC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86050" y="8420102"/>
          <a:ext cx="229876" cy="219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26</xdr:row>
      <xdr:rowOff>1</xdr:rowOff>
    </xdr:from>
    <xdr:to>
      <xdr:col>0</xdr:col>
      <xdr:colOff>268916</xdr:colOff>
      <xdr:row>27</xdr:row>
      <xdr:rowOff>28576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AE161061-9A32-4639-89F9-A0B9B5F63B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9050" y="10401301"/>
          <a:ext cx="249866" cy="23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zoomScaleNormal="100" workbookViewId="0">
      <selection activeCell="B2" sqref="B2:C2"/>
    </sheetView>
  </sheetViews>
  <sheetFormatPr defaultRowHeight="16.5"/>
  <cols>
    <col min="1" max="1" width="11.125" style="10" customWidth="1"/>
    <col min="2" max="2" width="8.375" customWidth="1"/>
    <col min="3" max="4" width="15.625" customWidth="1"/>
    <col min="5" max="5" width="8.25" customWidth="1"/>
    <col min="6" max="6" width="15.625" customWidth="1"/>
    <col min="7" max="7" width="2.5" style="278" customWidth="1"/>
    <col min="8" max="13" width="3.125" customWidth="1"/>
    <col min="14" max="14" width="3.625" customWidth="1"/>
    <col min="15" max="18" width="9" hidden="1" customWidth="1"/>
    <col min="19" max="19" width="6.375" hidden="1" customWidth="1"/>
    <col min="20" max="21" width="0" hidden="1" customWidth="1"/>
  </cols>
  <sheetData>
    <row r="1" spans="1:20" ht="30.75" customHeight="1">
      <c r="A1" s="584" t="s">
        <v>79</v>
      </c>
      <c r="B1" s="584"/>
      <c r="C1" s="584"/>
      <c r="D1" s="584"/>
      <c r="E1" s="584"/>
      <c r="F1" s="584"/>
      <c r="G1" s="585"/>
      <c r="H1" s="585"/>
      <c r="I1" s="585"/>
      <c r="J1" s="585"/>
    </row>
    <row r="2" spans="1:20" ht="35.25" customHeight="1" thickBot="1">
      <c r="A2" s="307"/>
      <c r="B2" s="586" t="s">
        <v>578</v>
      </c>
      <c r="C2" s="586"/>
      <c r="D2" s="587" t="s">
        <v>413</v>
      </c>
      <c r="E2" s="587"/>
      <c r="F2" s="587"/>
    </row>
    <row r="3" spans="1:20" ht="63.75" customHeight="1" thickBot="1">
      <c r="A3" s="452" t="s">
        <v>316</v>
      </c>
      <c r="B3" s="452" t="s">
        <v>81</v>
      </c>
      <c r="C3" s="452" t="s">
        <v>82</v>
      </c>
      <c r="D3" s="24" t="s">
        <v>83</v>
      </c>
      <c r="E3" s="452" t="s">
        <v>71</v>
      </c>
      <c r="F3" s="453" t="s">
        <v>84</v>
      </c>
      <c r="G3" s="454" t="s">
        <v>325</v>
      </c>
      <c r="H3" s="455" t="s">
        <v>326</v>
      </c>
      <c r="I3" s="456" t="s">
        <v>327</v>
      </c>
      <c r="J3" s="457" t="s">
        <v>328</v>
      </c>
      <c r="K3" s="458" t="s">
        <v>329</v>
      </c>
      <c r="L3" s="459" t="s">
        <v>330</v>
      </c>
      <c r="M3" s="460" t="s">
        <v>331</v>
      </c>
      <c r="N3" s="461" t="s">
        <v>85</v>
      </c>
      <c r="T3" s="364"/>
    </row>
    <row r="4" spans="1:20" ht="29.45" customHeight="1">
      <c r="A4" s="507" t="s">
        <v>421</v>
      </c>
      <c r="B4" s="463" t="s">
        <v>564</v>
      </c>
      <c r="C4" s="576" t="s">
        <v>504</v>
      </c>
      <c r="D4" s="352" t="s">
        <v>417</v>
      </c>
      <c r="E4" s="356" t="s">
        <v>515</v>
      </c>
      <c r="F4" s="357" t="s">
        <v>493</v>
      </c>
      <c r="G4" s="343"/>
      <c r="H4" s="499">
        <v>5.3</v>
      </c>
      <c r="I4" s="336">
        <v>2.2999999999999998</v>
      </c>
      <c r="J4" s="333">
        <v>1.6</v>
      </c>
      <c r="K4" s="333">
        <v>2.5</v>
      </c>
      <c r="L4" s="332"/>
      <c r="M4" s="339"/>
      <c r="N4" s="330">
        <f t="shared" ref="N4:N8" si="0">(H4*70)+(I4*75)+(J4*25)+(K4*45)+(L4*60)+(M4*150)</f>
        <v>696</v>
      </c>
    </row>
    <row r="5" spans="1:20" ht="29.45" customHeight="1">
      <c r="A5" s="508" t="s">
        <v>393</v>
      </c>
      <c r="B5" s="462" t="s">
        <v>362</v>
      </c>
      <c r="C5" s="350" t="s">
        <v>503</v>
      </c>
      <c r="D5" s="351" t="s">
        <v>415</v>
      </c>
      <c r="E5" s="450" t="s">
        <v>168</v>
      </c>
      <c r="F5" s="349" t="s">
        <v>514</v>
      </c>
      <c r="G5" s="342"/>
      <c r="H5" s="500">
        <v>5.0999999999999996</v>
      </c>
      <c r="I5" s="334">
        <v>2.8</v>
      </c>
      <c r="J5" s="334">
        <v>1.7</v>
      </c>
      <c r="K5" s="334">
        <v>2.5</v>
      </c>
      <c r="L5" s="331"/>
      <c r="M5" s="329"/>
      <c r="N5" s="340">
        <f t="shared" si="0"/>
        <v>722</v>
      </c>
      <c r="O5" t="s">
        <v>76</v>
      </c>
    </row>
    <row r="6" spans="1:20" ht="29.45" customHeight="1">
      <c r="A6" s="508" t="s">
        <v>394</v>
      </c>
      <c r="B6" s="325" t="s">
        <v>170</v>
      </c>
      <c r="C6" s="350" t="s">
        <v>171</v>
      </c>
      <c r="D6" s="351" t="s">
        <v>429</v>
      </c>
      <c r="E6" s="362"/>
      <c r="F6" s="349"/>
      <c r="G6" s="342"/>
      <c r="H6" s="500">
        <v>5.0999999999999996</v>
      </c>
      <c r="I6" s="337">
        <v>2.7</v>
      </c>
      <c r="J6" s="334">
        <v>1.4</v>
      </c>
      <c r="K6" s="334">
        <v>2.5</v>
      </c>
      <c r="L6" s="331"/>
      <c r="M6" s="329"/>
      <c r="N6" s="340">
        <f t="shared" si="0"/>
        <v>707</v>
      </c>
    </row>
    <row r="7" spans="1:20" ht="29.45" customHeight="1">
      <c r="A7" s="508" t="s">
        <v>395</v>
      </c>
      <c r="B7" s="462" t="s">
        <v>104</v>
      </c>
      <c r="C7" s="350" t="s">
        <v>414</v>
      </c>
      <c r="D7" s="351" t="s">
        <v>556</v>
      </c>
      <c r="E7" s="353" t="s">
        <v>105</v>
      </c>
      <c r="F7" s="349" t="s">
        <v>307</v>
      </c>
      <c r="G7" s="342" t="s">
        <v>333</v>
      </c>
      <c r="H7" s="501">
        <v>5.4</v>
      </c>
      <c r="I7" s="335">
        <v>2.5</v>
      </c>
      <c r="J7" s="338">
        <v>1.5</v>
      </c>
      <c r="K7" s="338">
        <v>2.5</v>
      </c>
      <c r="L7" s="329">
        <v>1</v>
      </c>
      <c r="M7" s="329"/>
      <c r="N7" s="340">
        <f t="shared" si="0"/>
        <v>775.5</v>
      </c>
    </row>
    <row r="8" spans="1:20" ht="29.45" customHeight="1" thickBot="1">
      <c r="A8" s="509" t="s">
        <v>396</v>
      </c>
      <c r="B8" s="464" t="s">
        <v>565</v>
      </c>
      <c r="C8" s="447" t="s">
        <v>505</v>
      </c>
      <c r="D8" s="448" t="s">
        <v>506</v>
      </c>
      <c r="E8" s="358" t="s">
        <v>167</v>
      </c>
      <c r="F8" s="577" t="s">
        <v>342</v>
      </c>
      <c r="G8" s="324"/>
      <c r="H8" s="502">
        <v>5.2</v>
      </c>
      <c r="I8" s="317">
        <v>2.5</v>
      </c>
      <c r="J8" s="317">
        <v>1.5</v>
      </c>
      <c r="K8" s="317">
        <v>2.5</v>
      </c>
      <c r="L8" s="324"/>
      <c r="M8" s="324"/>
      <c r="N8" s="319">
        <f t="shared" si="0"/>
        <v>701.5</v>
      </c>
      <c r="O8" t="s">
        <v>75</v>
      </c>
    </row>
    <row r="9" spans="1:20" ht="29.45" customHeight="1">
      <c r="A9" s="507" t="s">
        <v>397</v>
      </c>
      <c r="B9" s="463" t="s">
        <v>564</v>
      </c>
      <c r="C9" s="576" t="s">
        <v>430</v>
      </c>
      <c r="D9" s="355" t="s">
        <v>516</v>
      </c>
      <c r="E9" s="356" t="s">
        <v>108</v>
      </c>
      <c r="F9" s="357" t="s">
        <v>431</v>
      </c>
      <c r="G9" s="343"/>
      <c r="H9" s="503">
        <v>5.3</v>
      </c>
      <c r="I9" s="320">
        <v>2.4</v>
      </c>
      <c r="J9" s="321">
        <v>1.5</v>
      </c>
      <c r="K9" s="321">
        <v>2.5</v>
      </c>
      <c r="L9" s="339"/>
      <c r="M9" s="339"/>
      <c r="N9" s="330">
        <f>(H9*70)+(I9*75)+(J9*25)+(K9*45)+(L9*60)+(M9*150)</f>
        <v>701</v>
      </c>
    </row>
    <row r="10" spans="1:20" ht="29.45" customHeight="1">
      <c r="A10" s="508" t="s">
        <v>398</v>
      </c>
      <c r="B10" s="462" t="s">
        <v>362</v>
      </c>
      <c r="C10" s="350" t="s">
        <v>370</v>
      </c>
      <c r="D10" s="351" t="s">
        <v>277</v>
      </c>
      <c r="E10" s="450" t="s">
        <v>168</v>
      </c>
      <c r="F10" s="349" t="s">
        <v>432</v>
      </c>
      <c r="G10" s="331"/>
      <c r="H10" s="500">
        <v>5</v>
      </c>
      <c r="I10" s="334">
        <v>2.2999999999999998</v>
      </c>
      <c r="J10" s="334">
        <v>1.5</v>
      </c>
      <c r="K10" s="334">
        <v>2.5</v>
      </c>
      <c r="L10" s="331"/>
      <c r="M10" s="329"/>
      <c r="N10" s="340">
        <f t="shared" ref="N10:N14" si="1">(H10*70)+(I10*75)+(J10*25)+(K10*45)+(L10*60)+(M10*150)</f>
        <v>672.5</v>
      </c>
      <c r="O10" t="s">
        <v>74</v>
      </c>
    </row>
    <row r="11" spans="1:20" ht="29.45" customHeight="1">
      <c r="A11" s="508" t="s">
        <v>399</v>
      </c>
      <c r="B11" s="451" t="s">
        <v>103</v>
      </c>
      <c r="C11" s="350" t="s">
        <v>528</v>
      </c>
      <c r="D11" s="351" t="s">
        <v>356</v>
      </c>
      <c r="E11" s="362"/>
      <c r="F11" s="349" t="s">
        <v>419</v>
      </c>
      <c r="G11" s="342"/>
      <c r="H11" s="504">
        <v>5</v>
      </c>
      <c r="I11" s="334">
        <v>3</v>
      </c>
      <c r="J11" s="334">
        <v>1.1000000000000001</v>
      </c>
      <c r="K11" s="334">
        <v>2.5</v>
      </c>
      <c r="L11" s="331"/>
      <c r="M11" s="329"/>
      <c r="N11" s="340">
        <f t="shared" si="1"/>
        <v>715</v>
      </c>
    </row>
    <row r="12" spans="1:20" ht="29.45" customHeight="1">
      <c r="A12" s="508" t="s">
        <v>400</v>
      </c>
      <c r="B12" s="462" t="s">
        <v>104</v>
      </c>
      <c r="C12" s="350" t="s">
        <v>173</v>
      </c>
      <c r="D12" s="351" t="s">
        <v>517</v>
      </c>
      <c r="E12" s="353" t="s">
        <v>105</v>
      </c>
      <c r="F12" s="449" t="s">
        <v>305</v>
      </c>
      <c r="G12" s="342" t="s">
        <v>333</v>
      </c>
      <c r="H12" s="500">
        <v>5</v>
      </c>
      <c r="I12" s="334">
        <v>2.6</v>
      </c>
      <c r="J12" s="334">
        <v>1.5</v>
      </c>
      <c r="K12" s="334">
        <v>2.5</v>
      </c>
      <c r="L12" s="331">
        <v>1</v>
      </c>
      <c r="M12" s="329"/>
      <c r="N12" s="340">
        <f t="shared" si="1"/>
        <v>755</v>
      </c>
    </row>
    <row r="13" spans="1:20" ht="29.45" customHeight="1" thickBot="1">
      <c r="A13" s="509" t="s">
        <v>401</v>
      </c>
      <c r="B13" s="464" t="s">
        <v>565</v>
      </c>
      <c r="C13" s="447" t="s">
        <v>360</v>
      </c>
      <c r="D13" s="351" t="s">
        <v>340</v>
      </c>
      <c r="E13" s="358" t="s">
        <v>167</v>
      </c>
      <c r="F13" s="449" t="s">
        <v>172</v>
      </c>
      <c r="G13" s="465" t="s">
        <v>332</v>
      </c>
      <c r="H13" s="505">
        <v>5.0999999999999996</v>
      </c>
      <c r="I13" s="322">
        <v>2.5</v>
      </c>
      <c r="J13" s="322">
        <v>1.6</v>
      </c>
      <c r="K13" s="322">
        <v>2.5</v>
      </c>
      <c r="L13" s="323"/>
      <c r="M13" s="324"/>
      <c r="N13" s="319">
        <f t="shared" si="1"/>
        <v>697</v>
      </c>
    </row>
    <row r="14" spans="1:20" ht="29.45" customHeight="1">
      <c r="A14" s="507" t="s">
        <v>402</v>
      </c>
      <c r="B14" s="463" t="s">
        <v>564</v>
      </c>
      <c r="C14" s="576" t="s">
        <v>500</v>
      </c>
      <c r="D14" s="355" t="s">
        <v>510</v>
      </c>
      <c r="E14" s="356" t="s">
        <v>108</v>
      </c>
      <c r="F14" s="578" t="s">
        <v>511</v>
      </c>
      <c r="G14" s="343"/>
      <c r="H14" s="503">
        <v>5</v>
      </c>
      <c r="I14" s="320">
        <v>2.9</v>
      </c>
      <c r="J14" s="321">
        <v>1.6</v>
      </c>
      <c r="K14" s="321">
        <v>2.5</v>
      </c>
      <c r="L14" s="339"/>
      <c r="M14" s="339"/>
      <c r="N14" s="330">
        <f t="shared" si="1"/>
        <v>720</v>
      </c>
      <c r="T14" s="364"/>
    </row>
    <row r="15" spans="1:20" ht="29.45" customHeight="1">
      <c r="A15" s="512" t="s">
        <v>403</v>
      </c>
      <c r="B15" s="462" t="s">
        <v>104</v>
      </c>
      <c r="C15" s="350" t="s">
        <v>270</v>
      </c>
      <c r="D15" s="579" t="s">
        <v>483</v>
      </c>
      <c r="E15" s="450" t="s">
        <v>168</v>
      </c>
      <c r="F15" s="349" t="s">
        <v>437</v>
      </c>
      <c r="G15" s="342"/>
      <c r="H15" s="501">
        <v>5.3</v>
      </c>
      <c r="I15" s="335">
        <v>2.9</v>
      </c>
      <c r="J15" s="335">
        <v>1.5</v>
      </c>
      <c r="K15" s="335">
        <v>2.5</v>
      </c>
      <c r="L15" s="329"/>
      <c r="M15" s="342"/>
      <c r="N15" s="340">
        <f t="shared" ref="N15:N21" si="2">(H15*70)+(I15*75)+(J15*25)+(K15*45)+(L15*60)+(M15*150)</f>
        <v>738.5</v>
      </c>
      <c r="O15" t="s">
        <v>78</v>
      </c>
    </row>
    <row r="16" spans="1:20" ht="29.45" customHeight="1">
      <c r="A16" s="508" t="s">
        <v>404</v>
      </c>
      <c r="B16" s="557" t="s">
        <v>433</v>
      </c>
      <c r="C16" s="348" t="s">
        <v>434</v>
      </c>
      <c r="D16" s="351" t="s">
        <v>457</v>
      </c>
      <c r="E16" s="353" t="s">
        <v>435</v>
      </c>
      <c r="F16" s="349" t="s">
        <v>438</v>
      </c>
      <c r="G16" s="342"/>
      <c r="H16" s="501">
        <v>5.2</v>
      </c>
      <c r="I16" s="335">
        <v>2.4</v>
      </c>
      <c r="J16" s="335">
        <v>1.3</v>
      </c>
      <c r="K16" s="335">
        <v>2.5</v>
      </c>
      <c r="L16" s="329"/>
      <c r="M16" s="329"/>
      <c r="N16" s="340">
        <f t="shared" si="2"/>
        <v>689</v>
      </c>
    </row>
    <row r="17" spans="1:15" ht="29.45" customHeight="1">
      <c r="A17" s="508" t="s">
        <v>405</v>
      </c>
      <c r="B17" s="462" t="s">
        <v>104</v>
      </c>
      <c r="C17" s="350" t="s">
        <v>502</v>
      </c>
      <c r="D17" s="351" t="s">
        <v>130</v>
      </c>
      <c r="E17" s="362" t="s">
        <v>108</v>
      </c>
      <c r="F17" s="349" t="s">
        <v>177</v>
      </c>
      <c r="G17" s="342" t="s">
        <v>333</v>
      </c>
      <c r="H17" s="501">
        <v>5</v>
      </c>
      <c r="I17" s="335">
        <v>2.6</v>
      </c>
      <c r="J17" s="335">
        <v>2.1</v>
      </c>
      <c r="K17" s="335">
        <v>2.5</v>
      </c>
      <c r="L17" s="329">
        <v>1</v>
      </c>
      <c r="M17" s="329"/>
      <c r="N17" s="340">
        <f t="shared" si="2"/>
        <v>770</v>
      </c>
    </row>
    <row r="18" spans="1:15" ht="29.45" customHeight="1" thickBot="1">
      <c r="A18" s="509" t="s">
        <v>406</v>
      </c>
      <c r="B18" s="464" t="s">
        <v>565</v>
      </c>
      <c r="C18" s="447" t="s">
        <v>507</v>
      </c>
      <c r="D18" s="360" t="s">
        <v>176</v>
      </c>
      <c r="E18" s="580" t="s">
        <v>106</v>
      </c>
      <c r="F18" s="577" t="s">
        <v>355</v>
      </c>
      <c r="G18" s="475" t="s">
        <v>571</v>
      </c>
      <c r="H18" s="506">
        <v>5.2</v>
      </c>
      <c r="I18" s="322">
        <v>2.2999999999999998</v>
      </c>
      <c r="J18" s="322">
        <v>1.6</v>
      </c>
      <c r="K18" s="322">
        <v>2.5</v>
      </c>
      <c r="L18" s="323"/>
      <c r="M18" s="324">
        <v>1</v>
      </c>
      <c r="N18" s="319">
        <f t="shared" si="2"/>
        <v>839</v>
      </c>
    </row>
    <row r="19" spans="1:15" ht="29.45" customHeight="1">
      <c r="A19" s="510" t="s">
        <v>407</v>
      </c>
      <c r="B19" s="463" t="s">
        <v>564</v>
      </c>
      <c r="C19" s="576" t="s">
        <v>576</v>
      </c>
      <c r="D19" s="355" t="s">
        <v>508</v>
      </c>
      <c r="E19" s="356" t="s">
        <v>106</v>
      </c>
      <c r="F19" s="357" t="s">
        <v>178</v>
      </c>
      <c r="G19" s="343"/>
      <c r="H19" s="503">
        <v>5</v>
      </c>
      <c r="I19" s="320">
        <v>2.2999999999999998</v>
      </c>
      <c r="J19" s="321">
        <v>2</v>
      </c>
      <c r="K19" s="321">
        <v>2.5</v>
      </c>
      <c r="L19" s="339"/>
      <c r="M19" s="339"/>
      <c r="N19" s="330">
        <f t="shared" si="2"/>
        <v>685</v>
      </c>
      <c r="O19" t="s">
        <v>77</v>
      </c>
    </row>
    <row r="20" spans="1:15" ht="29.45" customHeight="1">
      <c r="A20" s="508" t="s">
        <v>408</v>
      </c>
      <c r="B20" s="462" t="s">
        <v>362</v>
      </c>
      <c r="C20" s="350" t="s">
        <v>501</v>
      </c>
      <c r="D20" s="351" t="s">
        <v>509</v>
      </c>
      <c r="E20" s="450" t="s">
        <v>339</v>
      </c>
      <c r="F20" s="349" t="s">
        <v>562</v>
      </c>
      <c r="G20" s="342"/>
      <c r="H20" s="500">
        <v>5.0999999999999996</v>
      </c>
      <c r="I20" s="337">
        <v>2.8</v>
      </c>
      <c r="J20" s="337">
        <v>1.5</v>
      </c>
      <c r="K20" s="337">
        <v>2.5</v>
      </c>
      <c r="L20" s="331"/>
      <c r="M20" s="329"/>
      <c r="N20" s="340">
        <f t="shared" si="2"/>
        <v>717</v>
      </c>
    </row>
    <row r="21" spans="1:15" ht="29.45" customHeight="1">
      <c r="A21" s="508" t="s">
        <v>409</v>
      </c>
      <c r="B21" s="325" t="s">
        <v>337</v>
      </c>
      <c r="C21" s="350" t="s">
        <v>378</v>
      </c>
      <c r="D21" s="351" t="s">
        <v>420</v>
      </c>
      <c r="E21" s="362"/>
      <c r="F21" s="349"/>
      <c r="G21" s="342"/>
      <c r="H21" s="500">
        <v>5</v>
      </c>
      <c r="I21" s="334">
        <v>2.5</v>
      </c>
      <c r="J21" s="334">
        <v>1.3</v>
      </c>
      <c r="K21" s="334">
        <v>2.5</v>
      </c>
      <c r="L21" s="331"/>
      <c r="M21" s="329"/>
      <c r="N21" s="340">
        <f t="shared" si="2"/>
        <v>682.5</v>
      </c>
    </row>
    <row r="22" spans="1:15" ht="29.45" customHeight="1">
      <c r="A22" s="508" t="s">
        <v>410</v>
      </c>
      <c r="B22" s="462" t="s">
        <v>104</v>
      </c>
      <c r="C22" s="350" t="s">
        <v>385</v>
      </c>
      <c r="D22" s="579" t="s">
        <v>481</v>
      </c>
      <c r="E22" s="362" t="s">
        <v>108</v>
      </c>
      <c r="F22" s="349" t="s">
        <v>278</v>
      </c>
      <c r="G22" s="342" t="s">
        <v>333</v>
      </c>
      <c r="H22" s="501">
        <v>5.0999999999999996</v>
      </c>
      <c r="I22" s="335">
        <v>2.2999999999999998</v>
      </c>
      <c r="J22" s="335">
        <v>1.5</v>
      </c>
      <c r="K22" s="335">
        <v>2.5</v>
      </c>
      <c r="L22" s="329">
        <v>1</v>
      </c>
      <c r="M22" s="329"/>
      <c r="N22" s="340">
        <f>(H22*70)+(I22*75)+(J22*25)+(K22*45)+(L22*60)+(M22*150)</f>
        <v>739.5</v>
      </c>
    </row>
    <row r="23" spans="1:15" ht="29.45" customHeight="1" thickBot="1">
      <c r="A23" s="509" t="s">
        <v>411</v>
      </c>
      <c r="B23" s="464" t="s">
        <v>565</v>
      </c>
      <c r="C23" s="447" t="s">
        <v>436</v>
      </c>
      <c r="D23" s="448" t="s">
        <v>512</v>
      </c>
      <c r="E23" s="580" t="s">
        <v>338</v>
      </c>
      <c r="F23" s="449" t="s">
        <v>482</v>
      </c>
      <c r="G23" s="318"/>
      <c r="H23" s="505">
        <v>5</v>
      </c>
      <c r="I23" s="328">
        <v>2.4</v>
      </c>
      <c r="J23" s="328">
        <v>2.1</v>
      </c>
      <c r="K23" s="328">
        <v>2.5</v>
      </c>
      <c r="L23" s="323"/>
      <c r="M23" s="324"/>
      <c r="N23" s="319">
        <f t="shared" ref="N23:N25" si="3">(H23*70)+(I23*75)+(J23*25)+(K23*45)+(L23*60)+(M23*150)</f>
        <v>695</v>
      </c>
    </row>
    <row r="24" spans="1:15" ht="29.45" customHeight="1">
      <c r="A24" s="515" t="s">
        <v>390</v>
      </c>
      <c r="B24" s="588" t="s">
        <v>427</v>
      </c>
      <c r="C24" s="589"/>
      <c r="D24" s="589"/>
      <c r="E24" s="589"/>
      <c r="F24" s="589"/>
      <c r="G24" s="589"/>
      <c r="H24" s="524"/>
      <c r="I24" s="525"/>
      <c r="J24" s="525"/>
      <c r="K24" s="525"/>
      <c r="L24" s="526"/>
      <c r="M24" s="526"/>
      <c r="N24" s="527"/>
    </row>
    <row r="25" spans="1:15" ht="29.45" customHeight="1" thickBot="1">
      <c r="A25" s="523" t="s">
        <v>391</v>
      </c>
      <c r="B25" s="516" t="s">
        <v>564</v>
      </c>
      <c r="C25" s="363" t="s">
        <v>439</v>
      </c>
      <c r="D25" s="574" t="s">
        <v>513</v>
      </c>
      <c r="E25" s="528" t="s">
        <v>339</v>
      </c>
      <c r="F25" s="517" t="s">
        <v>418</v>
      </c>
      <c r="G25" s="518"/>
      <c r="H25" s="519">
        <v>5</v>
      </c>
      <c r="I25" s="520">
        <v>2.4</v>
      </c>
      <c r="J25" s="520">
        <v>2</v>
      </c>
      <c r="K25" s="520">
        <v>2.5</v>
      </c>
      <c r="L25" s="521"/>
      <c r="M25" s="522"/>
      <c r="N25" s="344">
        <f t="shared" si="3"/>
        <v>692.5</v>
      </c>
    </row>
    <row r="26" spans="1:15" ht="28.5" customHeight="1">
      <c r="A26" s="32" t="s">
        <v>96</v>
      </c>
      <c r="B26" s="33"/>
      <c r="C26" s="33"/>
      <c r="D26" s="34" t="s">
        <v>87</v>
      </c>
      <c r="E26" s="33"/>
      <c r="F26" s="306"/>
      <c r="G26" s="279" t="s">
        <v>97</v>
      </c>
      <c r="H26" s="35"/>
      <c r="I26" s="35"/>
      <c r="J26" s="35"/>
      <c r="K26" s="35"/>
      <c r="L26" s="21"/>
      <c r="M26" s="9"/>
      <c r="N26" s="9"/>
    </row>
    <row r="27" spans="1:15">
      <c r="A27" s="583" t="s">
        <v>412</v>
      </c>
      <c r="B27" s="583"/>
      <c r="C27" s="583"/>
      <c r="D27" s="583"/>
      <c r="E27" s="583"/>
      <c r="F27" s="583"/>
      <c r="G27" s="583"/>
      <c r="H27" s="583"/>
      <c r="I27" s="583"/>
      <c r="J27" s="583"/>
      <c r="K27" s="583"/>
      <c r="L27" s="583"/>
      <c r="M27" s="583"/>
      <c r="N27" s="583"/>
    </row>
    <row r="28" spans="1:15" ht="17.25" customHeight="1">
      <c r="A28" s="582" t="s">
        <v>470</v>
      </c>
      <c r="B28" s="582"/>
      <c r="C28" s="582"/>
      <c r="D28" s="582"/>
      <c r="E28" s="582"/>
      <c r="F28" s="582"/>
      <c r="G28" s="582"/>
      <c r="H28" s="582"/>
      <c r="I28" s="582"/>
      <c r="J28" s="582"/>
      <c r="K28" s="582"/>
      <c r="L28" s="582"/>
      <c r="M28" s="582"/>
      <c r="N28" s="582"/>
    </row>
    <row r="29" spans="1:15">
      <c r="A29" s="582"/>
      <c r="B29" s="582"/>
      <c r="C29" s="582"/>
      <c r="D29" s="582"/>
      <c r="E29" s="582"/>
      <c r="F29" s="582"/>
      <c r="G29" s="582"/>
      <c r="H29" s="582"/>
      <c r="I29" s="582"/>
      <c r="J29" s="582"/>
      <c r="K29" s="582"/>
      <c r="L29" s="582"/>
      <c r="M29" s="582"/>
      <c r="N29" s="582"/>
    </row>
    <row r="32" spans="1:15">
      <c r="G32" s="280"/>
    </row>
  </sheetData>
  <mergeCells count="6">
    <mergeCell ref="A28:N29"/>
    <mergeCell ref="A27:N27"/>
    <mergeCell ref="A1:J1"/>
    <mergeCell ref="B2:C2"/>
    <mergeCell ref="D2:F2"/>
    <mergeCell ref="B24:G24"/>
  </mergeCells>
  <phoneticPr fontId="22" type="noConversion"/>
  <pageMargins left="0.27559055118110237" right="0" top="0" bottom="0" header="0.51181102362204722" footer="0.51181102362204722"/>
  <pageSetup paperSize="9" orientation="portrait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2"/>
  <sheetViews>
    <sheetView zoomScaleNormal="100" workbookViewId="0">
      <selection activeCell="B2" sqref="B2:C2"/>
    </sheetView>
  </sheetViews>
  <sheetFormatPr defaultRowHeight="16.5"/>
  <cols>
    <col min="1" max="1" width="11.125" customWidth="1"/>
    <col min="2" max="2" width="8.375" customWidth="1"/>
    <col min="3" max="4" width="15.625" customWidth="1"/>
    <col min="5" max="5" width="9.375" customWidth="1"/>
    <col min="6" max="6" width="15.625" customWidth="1"/>
    <col min="7" max="7" width="2.5" style="278" customWidth="1"/>
    <col min="8" max="13" width="3.125" customWidth="1"/>
    <col min="14" max="14" width="3.625" customWidth="1"/>
  </cols>
  <sheetData>
    <row r="1" spans="1:16" ht="30.75" customHeight="1">
      <c r="A1" s="584" t="s">
        <v>79</v>
      </c>
      <c r="B1" s="584"/>
      <c r="C1" s="584"/>
      <c r="D1" s="584"/>
      <c r="E1" s="584"/>
      <c r="F1" s="584"/>
      <c r="G1" s="585"/>
      <c r="H1" s="585"/>
      <c r="I1" s="585"/>
      <c r="J1" s="585"/>
    </row>
    <row r="2" spans="1:16" ht="34.5" customHeight="1" thickBot="1">
      <c r="A2" s="156" t="s">
        <v>89</v>
      </c>
      <c r="B2" s="586" t="s">
        <v>578</v>
      </c>
      <c r="C2" s="586"/>
      <c r="D2" s="587" t="s">
        <v>413</v>
      </c>
      <c r="E2" s="587"/>
      <c r="F2" s="587"/>
    </row>
    <row r="3" spans="1:16" ht="63.75" customHeight="1" thickBot="1">
      <c r="A3" s="23" t="s">
        <v>80</v>
      </c>
      <c r="B3" s="452" t="s">
        <v>81</v>
      </c>
      <c r="C3" s="24" t="s">
        <v>82</v>
      </c>
      <c r="D3" s="24" t="s">
        <v>83</v>
      </c>
      <c r="E3" s="24" t="s">
        <v>71</v>
      </c>
      <c r="F3" s="24" t="s">
        <v>0</v>
      </c>
      <c r="G3" s="454" t="s">
        <v>325</v>
      </c>
      <c r="H3" s="455" t="s">
        <v>326</v>
      </c>
      <c r="I3" s="456" t="s">
        <v>327</v>
      </c>
      <c r="J3" s="457" t="s">
        <v>328</v>
      </c>
      <c r="K3" s="458" t="s">
        <v>329</v>
      </c>
      <c r="L3" s="459" t="s">
        <v>330</v>
      </c>
      <c r="M3" s="460" t="s">
        <v>331</v>
      </c>
      <c r="N3" s="461" t="s">
        <v>85</v>
      </c>
    </row>
    <row r="4" spans="1:16" ht="30" customHeight="1">
      <c r="A4" s="507" t="s">
        <v>392</v>
      </c>
      <c r="B4" s="463" t="s">
        <v>564</v>
      </c>
      <c r="C4" s="347" t="s">
        <v>484</v>
      </c>
      <c r="D4" s="355" t="s">
        <v>417</v>
      </c>
      <c r="E4" s="356" t="s">
        <v>105</v>
      </c>
      <c r="F4" s="357" t="s">
        <v>279</v>
      </c>
      <c r="G4" s="343"/>
      <c r="H4" s="499">
        <v>5.3</v>
      </c>
      <c r="I4" s="336">
        <v>2.2999999999999998</v>
      </c>
      <c r="J4" s="333">
        <v>1.6</v>
      </c>
      <c r="K4" s="333">
        <v>2.5</v>
      </c>
      <c r="L4" s="332"/>
      <c r="M4" s="339"/>
      <c r="N4" s="330">
        <f t="shared" ref="N4:N8" si="0">(H4*70)+(I4*75)+(J4*25)+(K4*45)+(L4*60)+(M4*150)</f>
        <v>696</v>
      </c>
    </row>
    <row r="5" spans="1:16" ht="30" customHeight="1">
      <c r="A5" s="508" t="s">
        <v>393</v>
      </c>
      <c r="B5" s="462" t="s">
        <v>362</v>
      </c>
      <c r="C5" s="348" t="s">
        <v>284</v>
      </c>
      <c r="D5" s="351" t="s">
        <v>169</v>
      </c>
      <c r="E5" s="354" t="s">
        <v>168</v>
      </c>
      <c r="F5" s="345" t="s">
        <v>485</v>
      </c>
      <c r="G5" s="342"/>
      <c r="H5" s="500">
        <v>5.0999999999999996</v>
      </c>
      <c r="I5" s="334">
        <v>2.8</v>
      </c>
      <c r="J5" s="334">
        <v>1.7</v>
      </c>
      <c r="K5" s="334">
        <v>2.5</v>
      </c>
      <c r="L5" s="331"/>
      <c r="M5" s="329"/>
      <c r="N5" s="340">
        <f t="shared" si="0"/>
        <v>722</v>
      </c>
    </row>
    <row r="6" spans="1:16" ht="30" customHeight="1">
      <c r="A6" s="508" t="s">
        <v>394</v>
      </c>
      <c r="B6" s="325" t="s">
        <v>170</v>
      </c>
      <c r="C6" s="348" t="s">
        <v>171</v>
      </c>
      <c r="D6" s="352" t="s">
        <v>379</v>
      </c>
      <c r="E6" s="353"/>
      <c r="F6" s="349"/>
      <c r="G6" s="342"/>
      <c r="H6" s="500">
        <v>5.0999999999999996</v>
      </c>
      <c r="I6" s="337">
        <v>2.7</v>
      </c>
      <c r="J6" s="334">
        <v>1.4</v>
      </c>
      <c r="K6" s="334">
        <v>2.5</v>
      </c>
      <c r="L6" s="331"/>
      <c r="M6" s="329"/>
      <c r="N6" s="340">
        <f t="shared" si="0"/>
        <v>707</v>
      </c>
    </row>
    <row r="7" spans="1:16" ht="30" customHeight="1">
      <c r="A7" s="508" t="s">
        <v>395</v>
      </c>
      <c r="B7" s="462" t="s">
        <v>104</v>
      </c>
      <c r="C7" s="350" t="s">
        <v>486</v>
      </c>
      <c r="D7" s="351" t="s">
        <v>556</v>
      </c>
      <c r="E7" s="353" t="s">
        <v>105</v>
      </c>
      <c r="F7" s="349" t="s">
        <v>307</v>
      </c>
      <c r="G7" s="342" t="s">
        <v>333</v>
      </c>
      <c r="H7" s="501">
        <v>5.4</v>
      </c>
      <c r="I7" s="335">
        <v>2.5</v>
      </c>
      <c r="J7" s="338">
        <v>1.5</v>
      </c>
      <c r="K7" s="338">
        <v>2.5</v>
      </c>
      <c r="L7" s="329">
        <v>1</v>
      </c>
      <c r="M7" s="329"/>
      <c r="N7" s="340">
        <f t="shared" si="0"/>
        <v>775.5</v>
      </c>
    </row>
    <row r="8" spans="1:16" ht="30" customHeight="1" thickBot="1">
      <c r="A8" s="509" t="s">
        <v>396</v>
      </c>
      <c r="B8" s="464" t="s">
        <v>565</v>
      </c>
      <c r="C8" s="363" t="s">
        <v>280</v>
      </c>
      <c r="D8" s="574" t="s">
        <v>175</v>
      </c>
      <c r="E8" s="358" t="s">
        <v>167</v>
      </c>
      <c r="F8" s="361" t="s">
        <v>342</v>
      </c>
      <c r="G8" s="324"/>
      <c r="H8" s="502">
        <v>5.2</v>
      </c>
      <c r="I8" s="317">
        <v>2.5</v>
      </c>
      <c r="J8" s="317">
        <v>1.5</v>
      </c>
      <c r="K8" s="317">
        <v>2.5</v>
      </c>
      <c r="L8" s="324"/>
      <c r="M8" s="324"/>
      <c r="N8" s="319">
        <f t="shared" si="0"/>
        <v>701.5</v>
      </c>
    </row>
    <row r="9" spans="1:16" ht="30" customHeight="1">
      <c r="A9" s="507" t="s">
        <v>397</v>
      </c>
      <c r="B9" s="463" t="s">
        <v>564</v>
      </c>
      <c r="C9" s="348" t="s">
        <v>499</v>
      </c>
      <c r="D9" s="479" t="s">
        <v>487</v>
      </c>
      <c r="E9" s="353" t="s">
        <v>108</v>
      </c>
      <c r="F9" s="345" t="s">
        <v>348</v>
      </c>
      <c r="G9" s="343"/>
      <c r="H9" s="503">
        <v>5.3</v>
      </c>
      <c r="I9" s="320">
        <v>2.4</v>
      </c>
      <c r="J9" s="321">
        <v>1.5</v>
      </c>
      <c r="K9" s="321">
        <v>2.5</v>
      </c>
      <c r="L9" s="339"/>
      <c r="M9" s="339"/>
      <c r="N9" s="330">
        <f>(H9*70)+(I9*75)+(J9*25)+(K9*45)+(L9*60)+(M9*150)</f>
        <v>701</v>
      </c>
    </row>
    <row r="10" spans="1:16" ht="30" customHeight="1">
      <c r="A10" s="508" t="s">
        <v>398</v>
      </c>
      <c r="B10" s="462" t="s">
        <v>362</v>
      </c>
      <c r="C10" s="350" t="s">
        <v>489</v>
      </c>
      <c r="D10" s="351" t="s">
        <v>488</v>
      </c>
      <c r="E10" s="354" t="s">
        <v>168</v>
      </c>
      <c r="F10" s="345" t="s">
        <v>317</v>
      </c>
      <c r="G10" s="331"/>
      <c r="H10" s="500">
        <v>5</v>
      </c>
      <c r="I10" s="334">
        <v>2.2999999999999998</v>
      </c>
      <c r="J10" s="334">
        <v>1.5</v>
      </c>
      <c r="K10" s="334">
        <v>2.5</v>
      </c>
      <c r="L10" s="331"/>
      <c r="M10" s="329"/>
      <c r="N10" s="340">
        <f t="shared" ref="N10:N21" si="1">(H10*70)+(I10*75)+(J10*25)+(K10*45)+(L10*60)+(M10*150)</f>
        <v>672.5</v>
      </c>
    </row>
    <row r="11" spans="1:16" ht="30" customHeight="1">
      <c r="A11" s="508" t="s">
        <v>399</v>
      </c>
      <c r="B11" s="451" t="s">
        <v>103</v>
      </c>
      <c r="C11" s="350" t="s">
        <v>174</v>
      </c>
      <c r="D11" s="351" t="s">
        <v>283</v>
      </c>
      <c r="E11" s="353"/>
      <c r="F11" s="345" t="s">
        <v>419</v>
      </c>
      <c r="G11" s="342"/>
      <c r="H11" s="504">
        <v>5</v>
      </c>
      <c r="I11" s="334">
        <v>3</v>
      </c>
      <c r="J11" s="334">
        <v>1.1000000000000001</v>
      </c>
      <c r="K11" s="334">
        <v>2.5</v>
      </c>
      <c r="L11" s="331"/>
      <c r="M11" s="329"/>
      <c r="N11" s="340">
        <f t="shared" si="1"/>
        <v>715</v>
      </c>
    </row>
    <row r="12" spans="1:16" ht="30" customHeight="1">
      <c r="A12" s="508" t="s">
        <v>400</v>
      </c>
      <c r="B12" s="462" t="s">
        <v>104</v>
      </c>
      <c r="C12" s="350" t="s">
        <v>557</v>
      </c>
      <c r="D12" s="478" t="s">
        <v>517</v>
      </c>
      <c r="E12" s="353" t="s">
        <v>105</v>
      </c>
      <c r="F12" s="349" t="s">
        <v>305</v>
      </c>
      <c r="G12" s="342" t="s">
        <v>333</v>
      </c>
      <c r="H12" s="500">
        <v>5</v>
      </c>
      <c r="I12" s="334">
        <v>2.6</v>
      </c>
      <c r="J12" s="334">
        <v>1.5</v>
      </c>
      <c r="K12" s="334">
        <v>2.5</v>
      </c>
      <c r="L12" s="331">
        <v>1</v>
      </c>
      <c r="M12" s="329"/>
      <c r="N12" s="340">
        <f t="shared" si="1"/>
        <v>755</v>
      </c>
      <c r="P12" s="304" t="s">
        <v>310</v>
      </c>
    </row>
    <row r="13" spans="1:16" ht="30" customHeight="1" thickBot="1">
      <c r="A13" s="509" t="s">
        <v>401</v>
      </c>
      <c r="B13" s="464" t="s">
        <v>565</v>
      </c>
      <c r="C13" s="359" t="s">
        <v>490</v>
      </c>
      <c r="D13" s="351" t="s">
        <v>340</v>
      </c>
      <c r="E13" s="358" t="s">
        <v>165</v>
      </c>
      <c r="F13" s="327" t="s">
        <v>282</v>
      </c>
      <c r="G13" s="465" t="s">
        <v>332</v>
      </c>
      <c r="H13" s="505">
        <v>5.0999999999999996</v>
      </c>
      <c r="I13" s="322">
        <v>2.5</v>
      </c>
      <c r="J13" s="322">
        <v>1.6</v>
      </c>
      <c r="K13" s="322">
        <v>2.5</v>
      </c>
      <c r="L13" s="323"/>
      <c r="M13" s="324"/>
      <c r="N13" s="319">
        <f t="shared" si="1"/>
        <v>697</v>
      </c>
    </row>
    <row r="14" spans="1:16" ht="30" customHeight="1">
      <c r="A14" s="507" t="s">
        <v>402</v>
      </c>
      <c r="B14" s="463" t="s">
        <v>564</v>
      </c>
      <c r="C14" s="575" t="s">
        <v>558</v>
      </c>
      <c r="D14" s="529" t="s">
        <v>510</v>
      </c>
      <c r="E14" s="513" t="s">
        <v>108</v>
      </c>
      <c r="F14" s="568" t="s">
        <v>361</v>
      </c>
      <c r="G14" s="343"/>
      <c r="H14" s="503">
        <v>5</v>
      </c>
      <c r="I14" s="320">
        <v>2.9</v>
      </c>
      <c r="J14" s="321">
        <v>1.6</v>
      </c>
      <c r="K14" s="321">
        <v>2.5</v>
      </c>
      <c r="L14" s="339"/>
      <c r="M14" s="339"/>
      <c r="N14" s="330">
        <f t="shared" si="1"/>
        <v>720</v>
      </c>
    </row>
    <row r="15" spans="1:16" ht="30" customHeight="1">
      <c r="A15" s="512" t="s">
        <v>403</v>
      </c>
      <c r="B15" s="462" t="s">
        <v>104</v>
      </c>
      <c r="C15" s="350" t="s">
        <v>368</v>
      </c>
      <c r="D15" s="351" t="s">
        <v>341</v>
      </c>
      <c r="E15" s="450" t="s">
        <v>168</v>
      </c>
      <c r="F15" s="349" t="s">
        <v>281</v>
      </c>
      <c r="G15" s="342"/>
      <c r="H15" s="501">
        <v>5.3</v>
      </c>
      <c r="I15" s="335">
        <v>2.9</v>
      </c>
      <c r="J15" s="335">
        <v>1.5</v>
      </c>
      <c r="K15" s="335">
        <v>2.5</v>
      </c>
      <c r="L15" s="329"/>
      <c r="M15" s="342"/>
      <c r="N15" s="340">
        <f t="shared" si="1"/>
        <v>738.5</v>
      </c>
    </row>
    <row r="16" spans="1:16" ht="30" customHeight="1">
      <c r="A16" s="508" t="s">
        <v>404</v>
      </c>
      <c r="B16" s="557" t="s">
        <v>107</v>
      </c>
      <c r="C16" s="350" t="s">
        <v>491</v>
      </c>
      <c r="D16" s="351" t="s">
        <v>492</v>
      </c>
      <c r="E16" s="353" t="s">
        <v>105</v>
      </c>
      <c r="F16" s="349" t="s">
        <v>307</v>
      </c>
      <c r="G16" s="342"/>
      <c r="H16" s="501">
        <v>5.2</v>
      </c>
      <c r="I16" s="335">
        <v>2.4</v>
      </c>
      <c r="J16" s="335">
        <v>1.3</v>
      </c>
      <c r="K16" s="335">
        <v>2.5</v>
      </c>
      <c r="L16" s="329"/>
      <c r="M16" s="329"/>
      <c r="N16" s="340">
        <f t="shared" si="1"/>
        <v>689</v>
      </c>
    </row>
    <row r="17" spans="1:15" ht="30" customHeight="1">
      <c r="A17" s="508" t="s">
        <v>405</v>
      </c>
      <c r="B17" s="462" t="s">
        <v>104</v>
      </c>
      <c r="C17" s="348" t="s">
        <v>285</v>
      </c>
      <c r="D17" s="351" t="s">
        <v>130</v>
      </c>
      <c r="E17" s="353" t="s">
        <v>105</v>
      </c>
      <c r="F17" s="345" t="s">
        <v>493</v>
      </c>
      <c r="G17" s="342" t="s">
        <v>333</v>
      </c>
      <c r="H17" s="501">
        <v>5</v>
      </c>
      <c r="I17" s="335">
        <v>2.6</v>
      </c>
      <c r="J17" s="335">
        <v>2.1</v>
      </c>
      <c r="K17" s="335">
        <v>2.5</v>
      </c>
      <c r="L17" s="329">
        <v>1</v>
      </c>
      <c r="M17" s="329"/>
      <c r="N17" s="340">
        <f t="shared" si="1"/>
        <v>770</v>
      </c>
    </row>
    <row r="18" spans="1:15" ht="30" customHeight="1" thickBot="1">
      <c r="A18" s="509" t="s">
        <v>406</v>
      </c>
      <c r="B18" s="464" t="s">
        <v>565</v>
      </c>
      <c r="C18" s="359" t="s">
        <v>559</v>
      </c>
      <c r="D18" s="360" t="s">
        <v>176</v>
      </c>
      <c r="E18" s="326" t="s">
        <v>106</v>
      </c>
      <c r="F18" s="361" t="s">
        <v>355</v>
      </c>
      <c r="G18" s="475" t="s">
        <v>571</v>
      </c>
      <c r="H18" s="506">
        <v>5.2</v>
      </c>
      <c r="I18" s="322">
        <v>2.2999999999999998</v>
      </c>
      <c r="J18" s="322">
        <v>1.6</v>
      </c>
      <c r="K18" s="322">
        <v>2.5</v>
      </c>
      <c r="L18" s="323"/>
      <c r="M18" s="324">
        <v>1</v>
      </c>
      <c r="N18" s="319">
        <f t="shared" si="1"/>
        <v>839</v>
      </c>
    </row>
    <row r="19" spans="1:15" ht="30" customHeight="1">
      <c r="A19" s="510" t="s">
        <v>407</v>
      </c>
      <c r="B19" s="463" t="s">
        <v>564</v>
      </c>
      <c r="C19" s="576" t="s">
        <v>371</v>
      </c>
      <c r="D19" s="355" t="s">
        <v>508</v>
      </c>
      <c r="E19" s="356" t="s">
        <v>106</v>
      </c>
      <c r="F19" s="357" t="s">
        <v>306</v>
      </c>
      <c r="G19" s="343"/>
      <c r="H19" s="503">
        <v>5</v>
      </c>
      <c r="I19" s="320">
        <v>2.2999999999999998</v>
      </c>
      <c r="J19" s="321">
        <v>2</v>
      </c>
      <c r="K19" s="321">
        <v>2.5</v>
      </c>
      <c r="L19" s="339"/>
      <c r="M19" s="339"/>
      <c r="N19" s="330">
        <f t="shared" si="1"/>
        <v>685</v>
      </c>
    </row>
    <row r="20" spans="1:15" ht="30" customHeight="1">
      <c r="A20" s="508" t="s">
        <v>408</v>
      </c>
      <c r="B20" s="462" t="s">
        <v>362</v>
      </c>
      <c r="C20" s="350" t="s">
        <v>388</v>
      </c>
      <c r="D20" s="351" t="s">
        <v>494</v>
      </c>
      <c r="E20" s="354" t="s">
        <v>168</v>
      </c>
      <c r="F20" s="349" t="s">
        <v>495</v>
      </c>
      <c r="G20" s="342"/>
      <c r="H20" s="500">
        <v>5.0999999999999996</v>
      </c>
      <c r="I20" s="337">
        <v>2.8</v>
      </c>
      <c r="J20" s="337">
        <v>1.5</v>
      </c>
      <c r="K20" s="337">
        <v>2.5</v>
      </c>
      <c r="L20" s="331"/>
      <c r="M20" s="329"/>
      <c r="N20" s="340">
        <f t="shared" si="1"/>
        <v>717</v>
      </c>
    </row>
    <row r="21" spans="1:15" ht="30" customHeight="1">
      <c r="A21" s="508" t="s">
        <v>409</v>
      </c>
      <c r="B21" s="325" t="s">
        <v>337</v>
      </c>
      <c r="C21" s="350" t="s">
        <v>378</v>
      </c>
      <c r="D21" s="351" t="s">
        <v>496</v>
      </c>
      <c r="E21" s="362"/>
      <c r="F21" s="349"/>
      <c r="G21" s="342"/>
      <c r="H21" s="500">
        <v>5</v>
      </c>
      <c r="I21" s="334">
        <v>2.5</v>
      </c>
      <c r="J21" s="334">
        <v>1.3</v>
      </c>
      <c r="K21" s="334">
        <v>2.5</v>
      </c>
      <c r="L21" s="331"/>
      <c r="M21" s="329"/>
      <c r="N21" s="340">
        <f t="shared" si="1"/>
        <v>682.5</v>
      </c>
    </row>
    <row r="22" spans="1:15" ht="30" customHeight="1">
      <c r="A22" s="508" t="s">
        <v>410</v>
      </c>
      <c r="B22" s="462" t="s">
        <v>104</v>
      </c>
      <c r="C22" s="346" t="s">
        <v>497</v>
      </c>
      <c r="D22" s="351" t="s">
        <v>481</v>
      </c>
      <c r="E22" s="353" t="s">
        <v>105</v>
      </c>
      <c r="F22" s="349" t="s">
        <v>319</v>
      </c>
      <c r="G22" s="342" t="s">
        <v>333</v>
      </c>
      <c r="H22" s="501">
        <v>5.0999999999999996</v>
      </c>
      <c r="I22" s="335">
        <v>2.2999999999999998</v>
      </c>
      <c r="J22" s="335">
        <v>1.5</v>
      </c>
      <c r="K22" s="335">
        <v>2.5</v>
      </c>
      <c r="L22" s="329">
        <v>1</v>
      </c>
      <c r="M22" s="329"/>
      <c r="N22" s="340">
        <f>(H22*70)+(I22*75)+(J22*25)+(K22*45)+(L22*60)+(M22*150)</f>
        <v>739.5</v>
      </c>
    </row>
    <row r="23" spans="1:15" ht="30" customHeight="1" thickBot="1">
      <c r="A23" s="509" t="s">
        <v>411</v>
      </c>
      <c r="B23" s="464" t="s">
        <v>565</v>
      </c>
      <c r="C23" s="447" t="s">
        <v>311</v>
      </c>
      <c r="D23" s="448" t="s">
        <v>416</v>
      </c>
      <c r="E23" s="513" t="s">
        <v>105</v>
      </c>
      <c r="F23" s="449" t="s">
        <v>498</v>
      </c>
      <c r="G23" s="318"/>
      <c r="H23" s="505">
        <v>5</v>
      </c>
      <c r="I23" s="328">
        <v>2.4</v>
      </c>
      <c r="J23" s="328">
        <v>2.1</v>
      </c>
      <c r="K23" s="328">
        <v>2.5</v>
      </c>
      <c r="L23" s="323"/>
      <c r="M23" s="324"/>
      <c r="N23" s="319">
        <f t="shared" ref="N23:N25" si="2">(H23*70)+(I23*75)+(J23*25)+(K23*45)+(L23*60)+(M23*150)</f>
        <v>695</v>
      </c>
    </row>
    <row r="24" spans="1:15" ht="30" customHeight="1">
      <c r="A24" s="515" t="s">
        <v>390</v>
      </c>
      <c r="B24" s="588" t="s">
        <v>427</v>
      </c>
      <c r="C24" s="589"/>
      <c r="D24" s="589"/>
      <c r="E24" s="589"/>
      <c r="F24" s="589"/>
      <c r="G24" s="589"/>
      <c r="H24" s="524"/>
      <c r="I24" s="525"/>
      <c r="J24" s="525"/>
      <c r="K24" s="525"/>
      <c r="L24" s="526"/>
      <c r="M24" s="526"/>
      <c r="N24" s="527"/>
      <c r="O24" s="308"/>
    </row>
    <row r="25" spans="1:15" ht="30" customHeight="1" thickBot="1">
      <c r="A25" s="511" t="s">
        <v>391</v>
      </c>
      <c r="B25" s="516" t="s">
        <v>564</v>
      </c>
      <c r="C25" s="359" t="s">
        <v>367</v>
      </c>
      <c r="D25" s="574" t="s">
        <v>513</v>
      </c>
      <c r="E25" s="528" t="s">
        <v>339</v>
      </c>
      <c r="F25" s="514" t="s">
        <v>418</v>
      </c>
      <c r="G25" s="518"/>
      <c r="H25" s="519">
        <v>5</v>
      </c>
      <c r="I25" s="520">
        <v>2.4</v>
      </c>
      <c r="J25" s="520">
        <v>2</v>
      </c>
      <c r="K25" s="520">
        <v>2.5</v>
      </c>
      <c r="L25" s="521"/>
      <c r="M25" s="522"/>
      <c r="N25" s="341">
        <f t="shared" si="2"/>
        <v>692.5</v>
      </c>
    </row>
    <row r="26" spans="1:15" ht="30" customHeight="1">
      <c r="A26" s="32" t="s">
        <v>86</v>
      </c>
      <c r="B26" s="33"/>
      <c r="C26" s="33"/>
      <c r="D26" s="34" t="s">
        <v>87</v>
      </c>
      <c r="E26" s="33"/>
      <c r="F26" s="35"/>
      <c r="G26" s="279" t="s">
        <v>88</v>
      </c>
      <c r="H26" s="35"/>
      <c r="I26" s="35"/>
      <c r="J26" s="35"/>
      <c r="K26" s="35"/>
      <c r="L26" s="21"/>
      <c r="M26" s="9"/>
      <c r="N26" s="9"/>
    </row>
    <row r="27" spans="1:15">
      <c r="A27" s="582" t="s">
        <v>560</v>
      </c>
      <c r="B27" s="582"/>
      <c r="C27" s="582"/>
      <c r="D27" s="582"/>
      <c r="E27" s="582"/>
      <c r="F27" s="582"/>
      <c r="G27" s="582"/>
      <c r="H27" s="582"/>
      <c r="I27" s="582"/>
      <c r="J27" s="582"/>
      <c r="K27" s="582"/>
      <c r="L27" s="582"/>
      <c r="M27" s="582"/>
      <c r="N27" s="582"/>
    </row>
    <row r="28" spans="1:15">
      <c r="A28" s="582"/>
      <c r="B28" s="582"/>
      <c r="C28" s="582"/>
      <c r="D28" s="582"/>
      <c r="E28" s="582"/>
      <c r="F28" s="582"/>
      <c r="G28" s="582"/>
      <c r="H28" s="582"/>
      <c r="I28" s="582"/>
      <c r="J28" s="582"/>
      <c r="K28" s="582"/>
      <c r="L28" s="582"/>
      <c r="M28" s="582"/>
      <c r="N28" s="582"/>
    </row>
    <row r="32" spans="1:15">
      <c r="G32" s="280"/>
    </row>
  </sheetData>
  <mergeCells count="5">
    <mergeCell ref="A1:J1"/>
    <mergeCell ref="B2:C2"/>
    <mergeCell ref="D2:F2"/>
    <mergeCell ref="B24:G24"/>
    <mergeCell ref="A27:N28"/>
  </mergeCells>
  <phoneticPr fontId="22" type="noConversion"/>
  <pageMargins left="0.19685039370078741" right="0" top="0" bottom="0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6551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9.5" hidden="1" customWidth="1"/>
    <col min="6" max="6" width="10.875" style="5" hidden="1" customWidth="1"/>
    <col min="7" max="7" width="4.625" style="5" hidden="1" customWidth="1"/>
    <col min="8" max="8" width="3.625" style="31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1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2" width="10.875" hidden="1" customWidth="1"/>
    <col min="23" max="23" width="4.625" hidden="1" customWidth="1"/>
    <col min="24" max="24" width="3.625" style="31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1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7" width="4.625" hidden="1" customWidth="1"/>
    <col min="38" max="38" width="3.75" hidden="1" customWidth="1"/>
    <col min="39" max="39" width="4.625" hidden="1" customWidth="1"/>
    <col min="40" max="40" width="3.625" style="31" customWidth="1"/>
    <col min="41" max="41" width="4.625" customWidth="1"/>
  </cols>
  <sheetData>
    <row r="1" spans="1:49" ht="19.5" customHeight="1">
      <c r="A1" s="8"/>
      <c r="B1" s="8"/>
      <c r="C1" s="8"/>
      <c r="D1" s="601" t="s">
        <v>18</v>
      </c>
      <c r="E1" s="601"/>
      <c r="F1" s="601"/>
      <c r="G1" s="601"/>
      <c r="H1" s="601"/>
      <c r="I1" s="601"/>
      <c r="J1" s="601"/>
      <c r="K1" s="5" t="s">
        <v>578</v>
      </c>
      <c r="L1" t="s">
        <v>423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9" ht="14.1" customHeight="1">
      <c r="A2" s="2" t="s">
        <v>14</v>
      </c>
      <c r="B2" s="1" t="s">
        <v>30</v>
      </c>
      <c r="C2" s="4" t="s">
        <v>1</v>
      </c>
      <c r="D2" s="602">
        <v>236</v>
      </c>
      <c r="E2" s="602"/>
      <c r="F2" s="28"/>
      <c r="G2" s="28"/>
      <c r="H2" s="28"/>
      <c r="I2" s="28"/>
      <c r="J2" s="29"/>
      <c r="K2" s="603" t="s">
        <v>369</v>
      </c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4"/>
      <c r="AH2" s="604"/>
      <c r="AI2" s="604"/>
      <c r="AJ2" s="604"/>
      <c r="AK2" s="604"/>
      <c r="AL2" s="604"/>
      <c r="AM2" s="604"/>
      <c r="AN2" s="604"/>
      <c r="AO2" s="604"/>
    </row>
    <row r="3" spans="1:49" s="10" customFormat="1" ht="14.1" customHeight="1">
      <c r="A3" s="605" t="s">
        <v>6</v>
      </c>
      <c r="B3" s="11"/>
      <c r="C3" s="606">
        <v>45901</v>
      </c>
      <c r="D3" s="606"/>
      <c r="E3" s="16"/>
      <c r="F3" s="16"/>
      <c r="G3" s="16"/>
      <c r="H3" s="27"/>
      <c r="I3" s="11" t="s">
        <v>43</v>
      </c>
      <c r="J3" s="11"/>
      <c r="K3" s="606">
        <f>C3+1</f>
        <v>45902</v>
      </c>
      <c r="L3" s="606"/>
      <c r="M3" s="16"/>
      <c r="N3" s="16"/>
      <c r="O3" s="16"/>
      <c r="P3" s="27"/>
      <c r="Q3" s="11" t="s">
        <v>39</v>
      </c>
      <c r="R3" s="115"/>
      <c r="S3" s="606">
        <f>C3+2</f>
        <v>45903</v>
      </c>
      <c r="T3" s="606"/>
      <c r="U3" s="16"/>
      <c r="V3" s="16"/>
      <c r="W3" s="16"/>
      <c r="X3" s="27"/>
      <c r="Y3" s="11" t="s">
        <v>40</v>
      </c>
      <c r="Z3" s="115"/>
      <c r="AA3" s="606">
        <f>C3+3</f>
        <v>45904</v>
      </c>
      <c r="AB3" s="606"/>
      <c r="AC3" s="16"/>
      <c r="AD3" s="16"/>
      <c r="AE3" s="16"/>
      <c r="AF3" s="27"/>
      <c r="AG3" s="11" t="s">
        <v>41</v>
      </c>
      <c r="AH3" s="115"/>
      <c r="AI3" s="606">
        <f>C3+4</f>
        <v>45905</v>
      </c>
      <c r="AJ3" s="606"/>
      <c r="AK3" s="16"/>
      <c r="AL3" s="16"/>
      <c r="AM3" s="16"/>
      <c r="AN3" s="27"/>
      <c r="AO3" s="11" t="s">
        <v>42</v>
      </c>
    </row>
    <row r="4" spans="1:49" s="10" customFormat="1" ht="14.1" customHeight="1">
      <c r="A4" s="605"/>
      <c r="B4" s="11" t="s">
        <v>11</v>
      </c>
      <c r="C4" s="11" t="s">
        <v>12</v>
      </c>
      <c r="D4" s="11" t="s">
        <v>15</v>
      </c>
      <c r="E4" s="11" t="s">
        <v>32</v>
      </c>
      <c r="F4" s="11" t="s">
        <v>33</v>
      </c>
      <c r="G4" s="11" t="s">
        <v>36</v>
      </c>
      <c r="H4" s="27" t="s">
        <v>35</v>
      </c>
      <c r="I4" s="11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33</v>
      </c>
      <c r="O4" s="11" t="s">
        <v>36</v>
      </c>
      <c r="P4" s="27" t="s">
        <v>31</v>
      </c>
      <c r="Q4" s="11" t="s">
        <v>55</v>
      </c>
      <c r="R4" s="115" t="s">
        <v>11</v>
      </c>
      <c r="S4" s="11" t="s">
        <v>12</v>
      </c>
      <c r="T4" s="11" t="s">
        <v>15</v>
      </c>
      <c r="U4" s="11" t="s">
        <v>32</v>
      </c>
      <c r="V4" s="11" t="s">
        <v>33</v>
      </c>
      <c r="W4" s="11" t="s">
        <v>36</v>
      </c>
      <c r="X4" s="27" t="s">
        <v>35</v>
      </c>
      <c r="Y4" s="11" t="s">
        <v>55</v>
      </c>
      <c r="Z4" s="115" t="s">
        <v>11</v>
      </c>
      <c r="AA4" s="11" t="s">
        <v>12</v>
      </c>
      <c r="AB4" s="11" t="s">
        <v>15</v>
      </c>
      <c r="AC4" s="11" t="s">
        <v>32</v>
      </c>
      <c r="AD4" s="11" t="s">
        <v>33</v>
      </c>
      <c r="AE4" s="11" t="s">
        <v>36</v>
      </c>
      <c r="AF4" s="27" t="s">
        <v>35</v>
      </c>
      <c r="AG4" s="11" t="s">
        <v>55</v>
      </c>
      <c r="AH4" s="115" t="s">
        <v>11</v>
      </c>
      <c r="AI4" s="11" t="s">
        <v>12</v>
      </c>
      <c r="AJ4" s="11" t="s">
        <v>15</v>
      </c>
      <c r="AK4" s="11" t="s">
        <v>32</v>
      </c>
      <c r="AL4" s="11" t="s">
        <v>33</v>
      </c>
      <c r="AM4" s="11" t="s">
        <v>36</v>
      </c>
      <c r="AN4" s="27" t="s">
        <v>35</v>
      </c>
      <c r="AO4" s="11" t="s">
        <v>55</v>
      </c>
    </row>
    <row r="5" spans="1:49" s="10" customFormat="1" ht="14.1" customHeight="1">
      <c r="A5" s="607" t="s">
        <v>13</v>
      </c>
      <c r="B5" s="72" t="s">
        <v>566</v>
      </c>
      <c r="C5" s="112" t="s">
        <v>91</v>
      </c>
      <c r="D5" s="113">
        <v>100</v>
      </c>
      <c r="E5" s="66">
        <f>D5/20</f>
        <v>5</v>
      </c>
      <c r="F5" s="11"/>
      <c r="G5" s="11"/>
      <c r="H5" s="102">
        <f>(D5*$D$2)/1000</f>
        <v>23.6</v>
      </c>
      <c r="I5" s="64"/>
      <c r="J5" s="72" t="s">
        <v>100</v>
      </c>
      <c r="K5" s="112" t="s">
        <v>91</v>
      </c>
      <c r="L5" s="113">
        <v>100</v>
      </c>
      <c r="M5" s="66">
        <f>L5/20</f>
        <v>5</v>
      </c>
      <c r="N5" s="11"/>
      <c r="O5" s="11"/>
      <c r="P5" s="102">
        <f>(L5*$D$2)/1000</f>
        <v>23.6</v>
      </c>
      <c r="Q5" s="64"/>
      <c r="R5" s="265" t="s">
        <v>223</v>
      </c>
      <c r="S5" s="83" t="s">
        <v>226</v>
      </c>
      <c r="T5" s="86">
        <v>150</v>
      </c>
      <c r="U5" s="309">
        <f>T5/25</f>
        <v>6</v>
      </c>
      <c r="V5" s="263"/>
      <c r="W5" s="263"/>
      <c r="X5" s="102">
        <f>(T5*$D$2)/1000</f>
        <v>35.4</v>
      </c>
      <c r="Y5" s="64"/>
      <c r="Z5" s="72" t="s">
        <v>90</v>
      </c>
      <c r="AA5" s="112" t="s">
        <v>91</v>
      </c>
      <c r="AB5" s="113">
        <v>90</v>
      </c>
      <c r="AC5" s="66">
        <f>AB5/20</f>
        <v>4.5</v>
      </c>
      <c r="AD5" s="11"/>
      <c r="AE5" s="11"/>
      <c r="AF5" s="102">
        <f>(AB5*$D$2)/1000</f>
        <v>21.24</v>
      </c>
      <c r="AG5" s="64"/>
      <c r="AH5" s="72" t="s">
        <v>568</v>
      </c>
      <c r="AI5" s="112" t="s">
        <v>91</v>
      </c>
      <c r="AJ5" s="113">
        <v>90</v>
      </c>
      <c r="AK5" s="66">
        <f>AJ5/20</f>
        <v>4.5</v>
      </c>
      <c r="AL5" s="11"/>
      <c r="AM5" s="11"/>
      <c r="AN5" s="102">
        <f>(AJ5*$D$2)/1000</f>
        <v>21.24</v>
      </c>
      <c r="AO5" s="64"/>
    </row>
    <row r="6" spans="1:49" s="10" customFormat="1" ht="14.1" customHeight="1">
      <c r="A6" s="607"/>
      <c r="B6" s="65" t="s">
        <v>73</v>
      </c>
      <c r="C6" s="74" t="s">
        <v>567</v>
      </c>
      <c r="D6" s="75">
        <v>10</v>
      </c>
      <c r="E6" s="66">
        <f>D6/20</f>
        <v>0.5</v>
      </c>
      <c r="F6" s="66"/>
      <c r="G6" s="11"/>
      <c r="H6" s="102">
        <f>(D6*$D$2)/1000</f>
        <v>2.36</v>
      </c>
      <c r="I6" s="106"/>
      <c r="J6" s="65" t="s">
        <v>73</v>
      </c>
      <c r="K6" s="74" t="s">
        <v>93</v>
      </c>
      <c r="L6" s="75">
        <v>20</v>
      </c>
      <c r="M6" s="66">
        <f>L6/20</f>
        <v>1</v>
      </c>
      <c r="N6" s="66"/>
      <c r="O6" s="11"/>
      <c r="P6" s="102">
        <f>(L6*$D$2)/1000</f>
        <v>4.72</v>
      </c>
      <c r="Q6" s="106"/>
      <c r="R6" s="266" t="s">
        <v>224</v>
      </c>
      <c r="S6" s="83"/>
      <c r="T6" s="49"/>
      <c r="U6" s="267"/>
      <c r="V6" s="132"/>
      <c r="W6" s="268"/>
      <c r="X6" s="77"/>
      <c r="Y6" s="138"/>
      <c r="Z6" s="65" t="s">
        <v>73</v>
      </c>
      <c r="AA6" s="74" t="s">
        <v>93</v>
      </c>
      <c r="AB6" s="75">
        <v>20</v>
      </c>
      <c r="AC6" s="66">
        <f>AB6/20</f>
        <v>1</v>
      </c>
      <c r="AD6" s="66"/>
      <c r="AE6" s="11"/>
      <c r="AF6" s="102">
        <f>(AB6*$D$2)/1000</f>
        <v>4.72</v>
      </c>
      <c r="AG6" s="106"/>
      <c r="AH6" s="65" t="s">
        <v>569</v>
      </c>
      <c r="AI6" s="74" t="s">
        <v>570</v>
      </c>
      <c r="AJ6" s="75">
        <v>20</v>
      </c>
      <c r="AK6" s="66">
        <f>AJ6/20</f>
        <v>1</v>
      </c>
      <c r="AL6" s="66"/>
      <c r="AM6" s="11"/>
      <c r="AN6" s="102">
        <f>(AJ6*$D$2)/1000</f>
        <v>4.72</v>
      </c>
      <c r="AO6" s="106"/>
    </row>
    <row r="7" spans="1:49" s="10" customFormat="1" ht="14.1" customHeight="1">
      <c r="A7" s="607"/>
      <c r="B7" s="18" t="s">
        <v>94</v>
      </c>
      <c r="C7" s="6"/>
      <c r="D7" s="25"/>
      <c r="E7" s="11"/>
      <c r="F7" s="11"/>
      <c r="G7" s="11"/>
      <c r="H7" s="64"/>
      <c r="I7" s="164"/>
      <c r="J7" s="18" t="s">
        <v>101</v>
      </c>
      <c r="K7" s="6"/>
      <c r="L7" s="11"/>
      <c r="M7" s="11"/>
      <c r="N7" s="11"/>
      <c r="O7" s="11"/>
      <c r="P7" s="27"/>
      <c r="Q7" s="106"/>
      <c r="R7" s="270" t="s">
        <v>225</v>
      </c>
      <c r="S7" s="194"/>
      <c r="T7" s="86"/>
      <c r="U7" s="269"/>
      <c r="V7" s="268"/>
      <c r="W7" s="56"/>
      <c r="X7" s="77"/>
      <c r="Y7" s="138"/>
      <c r="Z7" s="18" t="s">
        <v>94</v>
      </c>
      <c r="AA7" s="6"/>
      <c r="AB7" s="11"/>
      <c r="AC7" s="11"/>
      <c r="AD7" s="11"/>
      <c r="AE7" s="11"/>
      <c r="AF7" s="27"/>
      <c r="AG7" s="164"/>
      <c r="AH7" s="18" t="s">
        <v>94</v>
      </c>
      <c r="AI7" s="6"/>
      <c r="AJ7" s="11"/>
      <c r="AK7" s="11"/>
      <c r="AL7" s="11"/>
      <c r="AM7" s="11"/>
      <c r="AN7" s="27"/>
      <c r="AO7" s="106"/>
    </row>
    <row r="8" spans="1:49" s="10" customFormat="1" ht="14.1" customHeight="1">
      <c r="A8" s="608" t="s">
        <v>2</v>
      </c>
      <c r="B8" s="98" t="s">
        <v>443</v>
      </c>
      <c r="C8" s="83" t="s">
        <v>428</v>
      </c>
      <c r="D8" s="87">
        <v>80</v>
      </c>
      <c r="E8" s="173"/>
      <c r="F8" s="90">
        <f>D8*0.8/35</f>
        <v>1.8285714285714285</v>
      </c>
      <c r="G8" s="174"/>
      <c r="H8" s="102">
        <f>(D8*$D$2)/1000</f>
        <v>18.88</v>
      </c>
      <c r="I8" s="88"/>
      <c r="J8" s="48" t="s">
        <v>210</v>
      </c>
      <c r="K8" s="83" t="s">
        <v>211</v>
      </c>
      <c r="L8" s="87">
        <v>50</v>
      </c>
      <c r="M8" s="175"/>
      <c r="N8" s="212">
        <f>L8*0.7/35</f>
        <v>1</v>
      </c>
      <c r="O8" s="169"/>
      <c r="P8" s="102">
        <f>(L8*$D$2)/1000</f>
        <v>11.8</v>
      </c>
      <c r="Q8" s="64"/>
      <c r="R8" s="157" t="s">
        <v>227</v>
      </c>
      <c r="S8" s="83" t="s">
        <v>182</v>
      </c>
      <c r="T8" s="87">
        <v>35</v>
      </c>
      <c r="U8" s="86"/>
      <c r="V8" s="87">
        <f>T8/35</f>
        <v>1</v>
      </c>
      <c r="W8" s="86"/>
      <c r="X8" s="102">
        <f t="shared" ref="X8:X19" si="0">(T8*$D$2)/1000</f>
        <v>8.26</v>
      </c>
      <c r="Y8" s="88"/>
      <c r="Z8" s="98" t="s">
        <v>441</v>
      </c>
      <c r="AA8" s="83" t="s">
        <v>266</v>
      </c>
      <c r="AB8" s="87">
        <v>100</v>
      </c>
      <c r="AC8" s="173"/>
      <c r="AD8" s="90">
        <f>AB8*0.8/35</f>
        <v>2.2857142857142856</v>
      </c>
      <c r="AE8" s="174"/>
      <c r="AF8" s="102">
        <f>(AB8*$D$2)/1000</f>
        <v>23.6</v>
      </c>
      <c r="AG8" s="88"/>
      <c r="AH8" s="157" t="s">
        <v>373</v>
      </c>
      <c r="AI8" s="83" t="s">
        <v>142</v>
      </c>
      <c r="AJ8" s="87">
        <v>85</v>
      </c>
      <c r="AK8" s="487"/>
      <c r="AL8" s="87">
        <f>AJ8*0.7/35</f>
        <v>1.6999999999999997</v>
      </c>
      <c r="AM8" s="86"/>
      <c r="AN8" s="27">
        <f>(AJ8*$D$2)/1000</f>
        <v>20.059999999999999</v>
      </c>
      <c r="AO8" s="88"/>
      <c r="AQ8" s="386"/>
      <c r="AR8" s="380"/>
      <c r="AS8" s="378"/>
      <c r="AT8" s="480"/>
      <c r="AU8" s="378"/>
      <c r="AV8" s="480"/>
      <c r="AW8" s="394"/>
    </row>
    <row r="9" spans="1:49" s="10" customFormat="1" ht="14.1" customHeight="1">
      <c r="A9" s="608"/>
      <c r="B9" s="254" t="s">
        <v>444</v>
      </c>
      <c r="C9" s="146"/>
      <c r="D9" s="87"/>
      <c r="E9" s="126"/>
      <c r="F9" s="126"/>
      <c r="G9" s="84"/>
      <c r="H9" s="102"/>
      <c r="I9" s="85"/>
      <c r="J9" s="91" t="s">
        <v>212</v>
      </c>
      <c r="K9" s="83" t="s">
        <v>213</v>
      </c>
      <c r="L9" s="87">
        <v>30</v>
      </c>
      <c r="M9" s="139"/>
      <c r="N9" s="137">
        <f>L9/35</f>
        <v>0.8571428571428571</v>
      </c>
      <c r="O9" s="134"/>
      <c r="P9" s="102">
        <f>(L9*$D$2)/1000</f>
        <v>7.08</v>
      </c>
      <c r="Q9" s="76"/>
      <c r="R9" s="149" t="s">
        <v>212</v>
      </c>
      <c r="S9" s="83" t="s">
        <v>228</v>
      </c>
      <c r="T9" s="87">
        <v>10</v>
      </c>
      <c r="U9" s="126"/>
      <c r="V9" s="134"/>
      <c r="W9" s="86">
        <f>T9/100</f>
        <v>0.1</v>
      </c>
      <c r="X9" s="102">
        <f t="shared" si="0"/>
        <v>2.36</v>
      </c>
      <c r="Y9" s="85"/>
      <c r="Z9" s="254" t="s">
        <v>376</v>
      </c>
      <c r="AA9" s="146" t="s">
        <v>259</v>
      </c>
      <c r="AB9" s="87">
        <v>20</v>
      </c>
      <c r="AC9" s="126">
        <f>AB9/90</f>
        <v>0.22222222222222221</v>
      </c>
      <c r="AD9" s="126"/>
      <c r="AE9" s="84"/>
      <c r="AF9" s="102">
        <f>(AB9*$D$2)/1000</f>
        <v>4.72</v>
      </c>
      <c r="AG9" s="85"/>
      <c r="AH9" s="149" t="s">
        <v>227</v>
      </c>
      <c r="AI9" s="83" t="s">
        <v>351</v>
      </c>
      <c r="AJ9" s="167">
        <v>10</v>
      </c>
      <c r="AK9" s="87"/>
      <c r="AL9" s="87"/>
      <c r="AM9" s="134">
        <f>AJ9/100</f>
        <v>0.1</v>
      </c>
      <c r="AN9" s="27">
        <f>(AJ9*$D$2)/1000</f>
        <v>2.36</v>
      </c>
      <c r="AO9" s="85"/>
      <c r="AQ9" s="481"/>
      <c r="AR9" s="482"/>
      <c r="AS9" s="378"/>
      <c r="AT9" s="378"/>
      <c r="AU9" s="378"/>
      <c r="AV9" s="403"/>
      <c r="AW9" s="394"/>
    </row>
    <row r="10" spans="1:49" s="10" customFormat="1" ht="14.1" customHeight="1">
      <c r="A10" s="608"/>
      <c r="B10" s="91" t="s">
        <v>133</v>
      </c>
      <c r="C10" s="146"/>
      <c r="D10" s="87"/>
      <c r="E10" s="126"/>
      <c r="F10" s="126"/>
      <c r="G10" s="86"/>
      <c r="H10" s="102"/>
      <c r="I10" s="176"/>
      <c r="J10" s="91" t="s">
        <v>144</v>
      </c>
      <c r="K10" s="83" t="s">
        <v>214</v>
      </c>
      <c r="L10" s="87">
        <v>1</v>
      </c>
      <c r="M10" s="134"/>
      <c r="N10" s="134"/>
      <c r="O10" s="134"/>
      <c r="P10" s="102">
        <f>(L10*$D$2)/1000</f>
        <v>0.23599999999999999</v>
      </c>
      <c r="Q10" s="76"/>
      <c r="R10" s="91" t="s">
        <v>300</v>
      </c>
      <c r="S10" s="83" t="s">
        <v>230</v>
      </c>
      <c r="T10" s="87">
        <v>15</v>
      </c>
      <c r="U10" s="197"/>
      <c r="V10" s="126">
        <f>T10*0.9/55</f>
        <v>0.24545454545454545</v>
      </c>
      <c r="W10" s="86"/>
      <c r="X10" s="102">
        <f t="shared" si="0"/>
        <v>3.54</v>
      </c>
      <c r="Y10" s="88"/>
      <c r="Z10" s="91" t="s">
        <v>192</v>
      </c>
      <c r="AA10" s="146"/>
      <c r="AB10" s="87"/>
      <c r="AC10" s="126"/>
      <c r="AD10" s="126"/>
      <c r="AE10" s="86"/>
      <c r="AF10" s="102"/>
      <c r="AG10" s="85"/>
      <c r="AH10" s="149" t="s">
        <v>212</v>
      </c>
      <c r="AI10" s="83" t="s">
        <v>243</v>
      </c>
      <c r="AJ10" s="86">
        <v>15</v>
      </c>
      <c r="AK10" s="488"/>
      <c r="AL10" s="488"/>
      <c r="AM10" s="134">
        <f>AJ10/100</f>
        <v>0.15</v>
      </c>
      <c r="AN10" s="27">
        <f>(AJ10*$D$2)/1000</f>
        <v>3.54</v>
      </c>
      <c r="AO10" s="176"/>
      <c r="AQ10" s="378"/>
      <c r="AR10" s="482"/>
      <c r="AS10" s="378"/>
      <c r="AT10" s="378"/>
      <c r="AU10" s="378"/>
      <c r="AV10" s="381"/>
      <c r="AW10" s="394"/>
    </row>
    <row r="11" spans="1:49" s="10" customFormat="1" ht="14.1" customHeight="1">
      <c r="A11" s="608"/>
      <c r="B11" s="91" t="s">
        <v>377</v>
      </c>
      <c r="C11" s="260"/>
      <c r="D11" s="87"/>
      <c r="E11" s="52"/>
      <c r="F11" s="52"/>
      <c r="G11" s="84"/>
      <c r="H11" s="102"/>
      <c r="I11" s="85"/>
      <c r="J11" s="91" t="s">
        <v>217</v>
      </c>
      <c r="K11" s="159" t="s">
        <v>297</v>
      </c>
      <c r="L11" s="90">
        <v>20</v>
      </c>
      <c r="M11" s="134"/>
      <c r="N11" s="134"/>
      <c r="O11" s="86">
        <f>L11/100</f>
        <v>0.2</v>
      </c>
      <c r="P11" s="102">
        <f>(L11*$D$2)/1000</f>
        <v>4.72</v>
      </c>
      <c r="Q11" s="64"/>
      <c r="R11" s="91" t="s">
        <v>186</v>
      </c>
      <c r="S11" s="83" t="s">
        <v>231</v>
      </c>
      <c r="T11" s="87">
        <v>1</v>
      </c>
      <c r="U11" s="126"/>
      <c r="V11" s="126"/>
      <c r="W11" s="86"/>
      <c r="X11" s="102">
        <f t="shared" si="0"/>
        <v>0.23599999999999999</v>
      </c>
      <c r="Y11" s="85"/>
      <c r="Z11" s="91" t="s">
        <v>156</v>
      </c>
      <c r="AA11" s="260"/>
      <c r="AB11" s="87"/>
      <c r="AC11" s="52"/>
      <c r="AD11" s="52"/>
      <c r="AE11" s="84"/>
      <c r="AF11" s="102"/>
      <c r="AG11" s="85"/>
      <c r="AH11" s="149" t="s">
        <v>133</v>
      </c>
      <c r="AI11" s="83" t="s">
        <v>184</v>
      </c>
      <c r="AJ11" s="490">
        <v>45</v>
      </c>
      <c r="AK11" s="87"/>
      <c r="AL11" s="86"/>
      <c r="AM11" s="134">
        <f>AJ11/100</f>
        <v>0.45</v>
      </c>
      <c r="AN11" s="27">
        <f>(AJ11*$D$2)/1000</f>
        <v>10.62</v>
      </c>
      <c r="AO11" s="85"/>
      <c r="AQ11" s="378"/>
      <c r="AR11" s="483"/>
      <c r="AS11" s="378"/>
      <c r="AT11" s="388"/>
      <c r="AU11" s="388"/>
      <c r="AV11" s="403"/>
      <c r="AW11" s="394"/>
    </row>
    <row r="12" spans="1:49" s="10" customFormat="1" ht="14.1" customHeight="1">
      <c r="A12" s="608"/>
      <c r="B12" s="168"/>
      <c r="C12" s="146"/>
      <c r="D12" s="161"/>
      <c r="E12" s="126"/>
      <c r="F12" s="126"/>
      <c r="G12" s="90"/>
      <c r="H12" s="102"/>
      <c r="I12" s="176"/>
      <c r="J12" s="99" t="s">
        <v>215</v>
      </c>
      <c r="K12" s="83" t="s">
        <v>158</v>
      </c>
      <c r="L12" s="86">
        <v>10</v>
      </c>
      <c r="M12" s="488"/>
      <c r="N12" s="488"/>
      <c r="O12" s="134">
        <f>L12/100</f>
        <v>0.1</v>
      </c>
      <c r="P12" s="27">
        <f>(L12*$D$2)/1000</f>
        <v>2.36</v>
      </c>
      <c r="Q12" s="64"/>
      <c r="R12" s="180" t="s">
        <v>187</v>
      </c>
      <c r="S12" s="97" t="s">
        <v>184</v>
      </c>
      <c r="T12" s="86">
        <v>60</v>
      </c>
      <c r="U12" s="126"/>
      <c r="V12" s="87"/>
      <c r="W12" s="86">
        <f>T12/100</f>
        <v>0.6</v>
      </c>
      <c r="X12" s="102">
        <f t="shared" si="0"/>
        <v>14.16</v>
      </c>
      <c r="Y12" s="85"/>
      <c r="Z12" s="168"/>
      <c r="AA12" s="146"/>
      <c r="AB12" s="161"/>
      <c r="AC12" s="126"/>
      <c r="AD12" s="126"/>
      <c r="AE12" s="90"/>
      <c r="AF12" s="102"/>
      <c r="AG12" s="88"/>
      <c r="AH12" s="180" t="s">
        <v>134</v>
      </c>
      <c r="AI12" s="83" t="s">
        <v>522</v>
      </c>
      <c r="AJ12" s="86">
        <v>0.5</v>
      </c>
      <c r="AK12" s="87"/>
      <c r="AL12" s="87"/>
      <c r="AM12" s="84"/>
      <c r="AN12" s="27">
        <f>(AJ12*$D$2)/1000</f>
        <v>0.11799999999999999</v>
      </c>
      <c r="AO12" s="85"/>
      <c r="AQ12" s="484"/>
      <c r="AR12" s="482"/>
      <c r="AS12" s="485"/>
      <c r="AT12" s="378"/>
      <c r="AU12" s="378"/>
      <c r="AV12" s="378"/>
      <c r="AW12" s="394"/>
    </row>
    <row r="13" spans="1:49" s="10" customFormat="1" ht="14.1" customHeight="1">
      <c r="A13" s="608"/>
      <c r="B13" s="180" t="s">
        <v>380</v>
      </c>
      <c r="C13" s="159"/>
      <c r="D13" s="90"/>
      <c r="E13" s="90"/>
      <c r="F13" s="90"/>
      <c r="G13" s="90"/>
      <c r="H13" s="198"/>
      <c r="I13" s="85"/>
      <c r="J13" s="58"/>
      <c r="K13" s="83"/>
      <c r="L13" s="87"/>
      <c r="M13" s="87"/>
      <c r="N13" s="87"/>
      <c r="O13" s="84"/>
      <c r="P13" s="96"/>
      <c r="Q13" s="64"/>
      <c r="R13" s="91"/>
      <c r="S13" s="159" t="s">
        <v>232</v>
      </c>
      <c r="T13" s="90">
        <v>15</v>
      </c>
      <c r="U13" s="126"/>
      <c r="V13" s="126"/>
      <c r="W13" s="86">
        <f>T13/100</f>
        <v>0.15</v>
      </c>
      <c r="X13" s="102">
        <f t="shared" si="0"/>
        <v>3.54</v>
      </c>
      <c r="Y13" s="85"/>
      <c r="Z13" s="179"/>
      <c r="AA13" s="159"/>
      <c r="AB13" s="90"/>
      <c r="AC13" s="90"/>
      <c r="AD13" s="90"/>
      <c r="AE13" s="90"/>
      <c r="AF13" s="198"/>
      <c r="AG13" s="85"/>
      <c r="AH13" s="214"/>
      <c r="AI13" s="97"/>
      <c r="AJ13" s="160"/>
      <c r="AK13" s="134"/>
      <c r="AL13" s="134"/>
      <c r="AM13" s="148"/>
      <c r="AN13" s="102"/>
      <c r="AO13" s="85"/>
      <c r="AQ13" s="383"/>
      <c r="AR13" s="380"/>
      <c r="AS13" s="378"/>
      <c r="AT13" s="378"/>
      <c r="AU13" s="378"/>
      <c r="AV13" s="378"/>
      <c r="AW13" s="382"/>
    </row>
    <row r="14" spans="1:49" s="10" customFormat="1" ht="14.1" customHeight="1">
      <c r="A14" s="608"/>
      <c r="B14" s="182"/>
      <c r="C14" s="183"/>
      <c r="D14" s="48"/>
      <c r="E14" s="184"/>
      <c r="F14" s="181"/>
      <c r="G14" s="86"/>
      <c r="H14" s="127"/>
      <c r="I14" s="85"/>
      <c r="J14" s="182"/>
      <c r="K14" s="183"/>
      <c r="L14" s="48"/>
      <c r="M14" s="184"/>
      <c r="N14" s="181"/>
      <c r="O14" s="86"/>
      <c r="P14" s="127"/>
      <c r="Q14" s="85"/>
      <c r="R14" s="91"/>
      <c r="S14" s="83" t="s">
        <v>189</v>
      </c>
      <c r="T14" s="87">
        <v>15</v>
      </c>
      <c r="U14" s="90"/>
      <c r="V14" s="90"/>
      <c r="W14" s="86">
        <f>T14/100</f>
        <v>0.15</v>
      </c>
      <c r="X14" s="102">
        <f t="shared" si="0"/>
        <v>3.54</v>
      </c>
      <c r="Y14" s="85"/>
      <c r="Z14" s="227" t="s">
        <v>193</v>
      </c>
      <c r="AA14" s="146"/>
      <c r="AB14" s="160"/>
      <c r="AC14" s="104"/>
      <c r="AD14" s="126"/>
      <c r="AE14" s="86"/>
      <c r="AF14" s="127"/>
      <c r="AG14" s="85"/>
      <c r="AH14" s="202"/>
      <c r="AI14" s="83"/>
      <c r="AJ14" s="84"/>
      <c r="AK14" s="52"/>
      <c r="AL14" s="52"/>
      <c r="AM14" s="86"/>
      <c r="AN14" s="96"/>
      <c r="AO14" s="85"/>
    </row>
    <row r="15" spans="1:49" s="10" customFormat="1" ht="14.1" customHeight="1">
      <c r="A15" s="607" t="s">
        <v>3</v>
      </c>
      <c r="B15" s="67" t="s">
        <v>194</v>
      </c>
      <c r="C15" s="261" t="s">
        <v>161</v>
      </c>
      <c r="D15" s="87">
        <v>15</v>
      </c>
      <c r="E15" s="222">
        <f>D15/20</f>
        <v>0.75</v>
      </c>
      <c r="F15" s="148"/>
      <c r="G15" s="137"/>
      <c r="H15" s="102">
        <f>(D15*$D$2)/1000</f>
        <v>3.54</v>
      </c>
      <c r="I15" s="88"/>
      <c r="J15" s="67" t="s">
        <v>445</v>
      </c>
      <c r="K15" s="261" t="s">
        <v>243</v>
      </c>
      <c r="L15" s="87">
        <v>40</v>
      </c>
      <c r="M15" s="222"/>
      <c r="N15" s="148"/>
      <c r="O15" s="137">
        <f>L15/100</f>
        <v>0.4</v>
      </c>
      <c r="P15" s="102">
        <f>(L15*$D$2)/1000</f>
        <v>9.44</v>
      </c>
      <c r="Q15" s="85"/>
      <c r="R15" s="271"/>
      <c r="S15" s="162" t="s">
        <v>188</v>
      </c>
      <c r="T15" s="91">
        <v>30</v>
      </c>
      <c r="U15" s="90"/>
      <c r="V15" s="90"/>
      <c r="W15" s="86">
        <f>T15/100</f>
        <v>0.3</v>
      </c>
      <c r="X15" s="102">
        <f t="shared" ref="X15" si="1">(T15*$D$2)/1000</f>
        <v>7.08</v>
      </c>
      <c r="Y15" s="85"/>
      <c r="Z15" s="48" t="s">
        <v>520</v>
      </c>
      <c r="AA15" s="83" t="s">
        <v>358</v>
      </c>
      <c r="AB15" s="87">
        <v>40</v>
      </c>
      <c r="AC15" s="126">
        <f>AB15/85</f>
        <v>0.47058823529411764</v>
      </c>
      <c r="AD15" s="90"/>
      <c r="AE15" s="86"/>
      <c r="AF15" s="127">
        <f>(AB15*$D$2)/1000</f>
        <v>9.44</v>
      </c>
      <c r="AG15" s="88"/>
      <c r="AH15" s="48" t="s">
        <v>523</v>
      </c>
      <c r="AI15" s="83" t="s">
        <v>352</v>
      </c>
      <c r="AJ15" s="87">
        <v>80</v>
      </c>
      <c r="AK15" s="126"/>
      <c r="AL15" s="90">
        <f>AJ15/140</f>
        <v>0.5714285714285714</v>
      </c>
      <c r="AM15" s="86"/>
      <c r="AN15" s="102">
        <f>(AJ15*$D$2)/1000</f>
        <v>18.88</v>
      </c>
      <c r="AO15" s="85"/>
    </row>
    <row r="16" spans="1:49" s="10" customFormat="1" ht="14.1" customHeight="1">
      <c r="A16" s="607"/>
      <c r="B16" s="68" t="s">
        <v>127</v>
      </c>
      <c r="C16" s="261" t="s">
        <v>162</v>
      </c>
      <c r="D16" s="87">
        <v>16</v>
      </c>
      <c r="E16" s="163"/>
      <c r="F16" s="126"/>
      <c r="G16" s="86">
        <f>D16/100</f>
        <v>0.16</v>
      </c>
      <c r="H16" s="102">
        <f>(D16*$D$2)/1000</f>
        <v>3.7759999999999998</v>
      </c>
      <c r="I16" s="92"/>
      <c r="J16" s="68" t="s">
        <v>322</v>
      </c>
      <c r="K16" s="261" t="s">
        <v>230</v>
      </c>
      <c r="L16" s="87">
        <v>50</v>
      </c>
      <c r="M16" s="163"/>
      <c r="N16" s="126">
        <f>L16*0.9/55</f>
        <v>0.81818181818181823</v>
      </c>
      <c r="O16" s="86"/>
      <c r="P16" s="102">
        <f>(L16*$D$2)/1000</f>
        <v>11.8</v>
      </c>
      <c r="Q16" s="88"/>
      <c r="R16" s="90"/>
      <c r="S16" s="162" t="s">
        <v>233</v>
      </c>
      <c r="T16" s="87">
        <v>20</v>
      </c>
      <c r="U16" s="126"/>
      <c r="V16" s="126">
        <f>T16*0.5/35</f>
        <v>0.2857142857142857</v>
      </c>
      <c r="W16" s="86"/>
      <c r="X16" s="102">
        <f t="shared" si="0"/>
        <v>4.72</v>
      </c>
      <c r="Y16" s="85"/>
      <c r="Z16" s="91" t="s">
        <v>301</v>
      </c>
      <c r="AA16" s="83" t="s">
        <v>182</v>
      </c>
      <c r="AB16" s="87">
        <v>5</v>
      </c>
      <c r="AC16" s="126"/>
      <c r="AD16" s="90">
        <f>AB16/35</f>
        <v>0.14285714285714285</v>
      </c>
      <c r="AE16" s="86"/>
      <c r="AF16" s="127">
        <f>(AB16*$D$2)/1000</f>
        <v>1.18</v>
      </c>
      <c r="AG16" s="85"/>
      <c r="AH16" s="91" t="s">
        <v>524</v>
      </c>
      <c r="AI16" s="83" t="s">
        <v>475</v>
      </c>
      <c r="AJ16" s="87">
        <v>7</v>
      </c>
      <c r="AK16" s="126"/>
      <c r="AL16" s="90">
        <f>AJ16/35</f>
        <v>0.2</v>
      </c>
      <c r="AM16" s="86"/>
      <c r="AN16" s="102">
        <f>(AJ16*$D$2)/1000</f>
        <v>1.6519999999999999</v>
      </c>
      <c r="AO16" s="85"/>
    </row>
    <row r="17" spans="1:50" s="10" customFormat="1" ht="14.1" customHeight="1">
      <c r="A17" s="607"/>
      <c r="B17" s="68" t="s">
        <v>218</v>
      </c>
      <c r="C17" s="261" t="s">
        <v>163</v>
      </c>
      <c r="D17" s="87">
        <v>18</v>
      </c>
      <c r="E17" s="136"/>
      <c r="F17" s="100">
        <f>D17/35</f>
        <v>0.51428571428571423</v>
      </c>
      <c r="G17" s="137"/>
      <c r="H17" s="102">
        <f>(D17*$D$2)/1000</f>
        <v>4.2480000000000002</v>
      </c>
      <c r="I17" s="92"/>
      <c r="J17" s="68" t="s">
        <v>239</v>
      </c>
      <c r="K17" s="261"/>
      <c r="L17" s="87"/>
      <c r="M17" s="136"/>
      <c r="N17" s="100"/>
      <c r="O17" s="137"/>
      <c r="P17" s="102"/>
      <c r="Q17" s="85"/>
      <c r="R17" s="91" t="s">
        <v>363</v>
      </c>
      <c r="S17" s="491" t="s">
        <v>448</v>
      </c>
      <c r="T17" s="86">
        <v>40</v>
      </c>
      <c r="U17" s="90"/>
      <c r="V17" s="87">
        <f>T17/40</f>
        <v>1</v>
      </c>
      <c r="W17" s="137"/>
      <c r="X17" s="102">
        <f t="shared" si="0"/>
        <v>9.44</v>
      </c>
      <c r="Y17" s="92"/>
      <c r="Z17" s="91" t="s">
        <v>357</v>
      </c>
      <c r="AA17" s="83" t="s">
        <v>189</v>
      </c>
      <c r="AB17" s="87">
        <v>35</v>
      </c>
      <c r="AC17" s="126"/>
      <c r="AD17" s="90"/>
      <c r="AE17" s="86">
        <f>AB17/100</f>
        <v>0.35</v>
      </c>
      <c r="AF17" s="127">
        <f>(AB17*$D$2)/1000</f>
        <v>8.26</v>
      </c>
      <c r="AG17" s="85"/>
      <c r="AH17" s="91" t="s">
        <v>147</v>
      </c>
      <c r="AI17" s="83" t="s">
        <v>522</v>
      </c>
      <c r="AJ17" s="87">
        <v>5</v>
      </c>
      <c r="AK17" s="126"/>
      <c r="AL17" s="90"/>
      <c r="AM17" s="86"/>
      <c r="AN17" s="102">
        <f>(AJ17*$D$2)/1000</f>
        <v>1.18</v>
      </c>
      <c r="AO17" s="85"/>
    </row>
    <row r="18" spans="1:50" s="10" customFormat="1" ht="14.1" customHeight="1">
      <c r="A18" s="607"/>
      <c r="B18" s="68" t="s">
        <v>262</v>
      </c>
      <c r="C18" s="61" t="s">
        <v>164</v>
      </c>
      <c r="D18" s="87">
        <v>2</v>
      </c>
      <c r="E18" s="163"/>
      <c r="F18" s="126"/>
      <c r="G18" s="137"/>
      <c r="H18" s="102">
        <f>(D18*$D$2)/1000</f>
        <v>0.47199999999999998</v>
      </c>
      <c r="I18" s="85"/>
      <c r="J18" s="68" t="s">
        <v>198</v>
      </c>
      <c r="K18" s="61"/>
      <c r="L18" s="87"/>
      <c r="M18" s="163"/>
      <c r="N18" s="126"/>
      <c r="O18" s="137"/>
      <c r="P18" s="102"/>
      <c r="Q18" s="85"/>
      <c r="R18" s="91" t="s">
        <v>364</v>
      </c>
      <c r="S18" s="491" t="s">
        <v>449</v>
      </c>
      <c r="T18" s="86">
        <v>10</v>
      </c>
      <c r="U18" s="90"/>
      <c r="V18" s="87"/>
      <c r="W18" s="137">
        <f>T18/100</f>
        <v>0.1</v>
      </c>
      <c r="X18" s="102">
        <f t="shared" si="0"/>
        <v>2.36</v>
      </c>
      <c r="Y18" s="92"/>
      <c r="Z18" s="91" t="s">
        <v>138</v>
      </c>
      <c r="AA18" s="466" t="s">
        <v>521</v>
      </c>
      <c r="AB18" s="69">
        <v>7</v>
      </c>
      <c r="AC18" s="87"/>
      <c r="AD18" s="87"/>
      <c r="AE18" s="86">
        <f>AB18/100</f>
        <v>7.0000000000000007E-2</v>
      </c>
      <c r="AF18" s="127">
        <f>(AB18*$D$2)/1000</f>
        <v>1.6519999999999999</v>
      </c>
      <c r="AG18" s="85"/>
      <c r="AH18" s="91" t="s">
        <v>253</v>
      </c>
      <c r="AI18" s="466"/>
      <c r="AJ18" s="69"/>
      <c r="AK18" s="87"/>
      <c r="AL18" s="87"/>
      <c r="AM18" s="86"/>
      <c r="AN18" s="102"/>
      <c r="AO18" s="85"/>
    </row>
    <row r="19" spans="1:50" s="10" customFormat="1" ht="14.1" customHeight="1">
      <c r="A19" s="607"/>
      <c r="B19" s="68"/>
      <c r="C19" s="17" t="s">
        <v>216</v>
      </c>
      <c r="D19" s="86">
        <v>10</v>
      </c>
      <c r="E19" s="139"/>
      <c r="F19" s="137"/>
      <c r="G19" s="86">
        <f>D19/100</f>
        <v>0.1</v>
      </c>
      <c r="H19" s="102">
        <f>(D19*$D$2)/1000</f>
        <v>2.36</v>
      </c>
      <c r="I19" s="92"/>
      <c r="J19" s="68"/>
      <c r="K19" s="17"/>
      <c r="L19" s="86"/>
      <c r="M19" s="139"/>
      <c r="N19" s="137"/>
      <c r="O19" s="86"/>
      <c r="P19" s="102"/>
      <c r="Q19" s="88"/>
      <c r="R19" s="50" t="s">
        <v>446</v>
      </c>
      <c r="S19" s="491" t="s">
        <v>374</v>
      </c>
      <c r="T19" s="87">
        <v>1</v>
      </c>
      <c r="U19" s="126"/>
      <c r="V19" s="126"/>
      <c r="W19" s="86"/>
      <c r="X19" s="102">
        <f t="shared" si="0"/>
        <v>0.23599999999999999</v>
      </c>
      <c r="Y19" s="85"/>
      <c r="Z19" s="91"/>
      <c r="AA19" s="201"/>
      <c r="AB19" s="193"/>
      <c r="AC19" s="86"/>
      <c r="AD19" s="87"/>
      <c r="AE19" s="126"/>
      <c r="AF19" s="127"/>
      <c r="AG19" s="188"/>
      <c r="AH19" s="91"/>
      <c r="AI19" s="201"/>
      <c r="AJ19" s="193"/>
      <c r="AK19" s="86"/>
      <c r="AL19" s="87"/>
      <c r="AM19" s="126"/>
      <c r="AN19" s="127"/>
      <c r="AO19" s="85"/>
    </row>
    <row r="20" spans="1:50" s="10" customFormat="1" ht="14.1" customHeight="1">
      <c r="A20" s="608"/>
      <c r="B20" s="227" t="s">
        <v>134</v>
      </c>
      <c r="C20" s="142"/>
      <c r="D20" s="87"/>
      <c r="E20" s="143"/>
      <c r="F20" s="126"/>
      <c r="G20" s="86"/>
      <c r="H20" s="127"/>
      <c r="I20" s="85"/>
      <c r="J20" s="227" t="s">
        <v>134</v>
      </c>
      <c r="K20" s="142"/>
      <c r="L20" s="87"/>
      <c r="M20" s="143"/>
      <c r="N20" s="126"/>
      <c r="O20" s="86"/>
      <c r="P20" s="127"/>
      <c r="Q20" s="85"/>
      <c r="R20" s="91" t="s">
        <v>447</v>
      </c>
      <c r="S20" s="281" t="s">
        <v>454</v>
      </c>
      <c r="T20" s="87">
        <v>7</v>
      </c>
      <c r="U20" s="175"/>
      <c r="V20" s="212">
        <f>T20*0.7/35</f>
        <v>0.13999999999999999</v>
      </c>
      <c r="W20" s="169"/>
      <c r="X20" s="102">
        <f>(T20*$D$2)/1000</f>
        <v>1.6519999999999999</v>
      </c>
      <c r="Y20" s="92"/>
      <c r="Z20" s="227" t="s">
        <v>451</v>
      </c>
      <c r="AA20" s="51"/>
      <c r="AB20" s="52"/>
      <c r="AC20" s="52"/>
      <c r="AD20" s="52"/>
      <c r="AE20" s="52"/>
      <c r="AF20" s="96"/>
      <c r="AG20" s="85"/>
      <c r="AH20" s="227" t="s">
        <v>451</v>
      </c>
      <c r="AI20" s="51"/>
      <c r="AJ20" s="52"/>
      <c r="AK20" s="52"/>
      <c r="AL20" s="52"/>
      <c r="AM20" s="52"/>
      <c r="AN20" s="96"/>
      <c r="AO20" s="85"/>
    </row>
    <row r="21" spans="1:50" s="10" customFormat="1" ht="14.1" customHeight="1">
      <c r="A21" s="598" t="s">
        <v>4</v>
      </c>
      <c r="B21" s="185" t="s">
        <v>239</v>
      </c>
      <c r="C21" s="159" t="s">
        <v>184</v>
      </c>
      <c r="D21" s="222">
        <v>80</v>
      </c>
      <c r="E21" s="223"/>
      <c r="F21" s="223"/>
      <c r="G21" s="134">
        <f>D21/100</f>
        <v>0.8</v>
      </c>
      <c r="H21" s="224">
        <f>(D21*$D$2)/1000</f>
        <v>18.88</v>
      </c>
      <c r="I21" s="225"/>
      <c r="J21" s="185" t="s">
        <v>121</v>
      </c>
      <c r="K21" s="159" t="s">
        <v>122</v>
      </c>
      <c r="L21" s="222">
        <v>75</v>
      </c>
      <c r="M21" s="90"/>
      <c r="N21" s="223"/>
      <c r="O21" s="134">
        <f>L21/100</f>
        <v>0.75</v>
      </c>
      <c r="P21" s="224">
        <f>(L21*$D$2)/1000</f>
        <v>17.7</v>
      </c>
      <c r="Q21" s="225"/>
      <c r="R21" s="171" t="s">
        <v>147</v>
      </c>
      <c r="S21" s="159" t="s">
        <v>519</v>
      </c>
      <c r="T21" s="69">
        <v>25</v>
      </c>
      <c r="U21" s="132">
        <f>T21*0.5/85</f>
        <v>0.14705882352941177</v>
      </c>
      <c r="V21" s="78"/>
      <c r="W21" s="56"/>
      <c r="X21" s="77">
        <f>(T21*$D$2)/1000</f>
        <v>5.9</v>
      </c>
      <c r="Y21" s="225"/>
      <c r="Z21" s="171" t="s">
        <v>119</v>
      </c>
      <c r="AA21" s="159" t="s">
        <v>120</v>
      </c>
      <c r="AB21" s="160">
        <v>75</v>
      </c>
      <c r="AC21" s="52"/>
      <c r="AD21" s="52"/>
      <c r="AE21" s="86">
        <f>AB21/100</f>
        <v>0.75</v>
      </c>
      <c r="AF21" s="102">
        <f>(AB21*$D$2)/1000</f>
        <v>17.7</v>
      </c>
      <c r="AG21" s="225"/>
      <c r="AH21" s="171" t="s">
        <v>119</v>
      </c>
      <c r="AI21" s="159" t="s">
        <v>120</v>
      </c>
      <c r="AJ21" s="160">
        <v>75</v>
      </c>
      <c r="AK21" s="52"/>
      <c r="AL21" s="52"/>
      <c r="AM21" s="86">
        <f>AJ21/100</f>
        <v>0.75</v>
      </c>
      <c r="AN21" s="102">
        <f>(AJ21*$D$2)/1000</f>
        <v>17.7</v>
      </c>
      <c r="AO21" s="88"/>
    </row>
    <row r="22" spans="1:50" s="10" customFormat="1" ht="14.1" customHeight="1">
      <c r="A22" s="599"/>
      <c r="B22" s="185" t="s">
        <v>206</v>
      </c>
      <c r="C22" s="146" t="s">
        <v>442</v>
      </c>
      <c r="D22" s="87">
        <v>10</v>
      </c>
      <c r="E22" s="87"/>
      <c r="F22" s="87"/>
      <c r="G22" s="134">
        <f>D22/100</f>
        <v>0.1</v>
      </c>
      <c r="H22" s="96">
        <f>(D22*$D$2)/1000</f>
        <v>2.36</v>
      </c>
      <c r="I22" s="85"/>
      <c r="J22" s="185" t="s">
        <v>125</v>
      </c>
      <c r="K22" s="590" t="s">
        <v>124</v>
      </c>
      <c r="L22" s="87"/>
      <c r="M22" s="87"/>
      <c r="N22" s="87"/>
      <c r="O22" s="86"/>
      <c r="P22" s="96"/>
      <c r="Q22" s="85"/>
      <c r="R22" s="171" t="s">
        <v>190</v>
      </c>
      <c r="S22" s="558"/>
      <c r="T22" s="87"/>
      <c r="U22" s="87"/>
      <c r="V22" s="87"/>
      <c r="W22" s="86"/>
      <c r="X22" s="96"/>
      <c r="Y22" s="85"/>
      <c r="Z22" s="171" t="s">
        <v>123</v>
      </c>
      <c r="AA22" s="590" t="s">
        <v>124</v>
      </c>
      <c r="AB22" s="87"/>
      <c r="AC22" s="87"/>
      <c r="AD22" s="87"/>
      <c r="AE22" s="86"/>
      <c r="AF22" s="96"/>
      <c r="AG22" s="85"/>
      <c r="AH22" s="171" t="s">
        <v>123</v>
      </c>
      <c r="AI22" s="590" t="s">
        <v>124</v>
      </c>
      <c r="AJ22" s="87"/>
      <c r="AK22" s="87"/>
      <c r="AL22" s="87"/>
      <c r="AM22" s="86"/>
      <c r="AN22" s="96"/>
      <c r="AO22" s="85"/>
    </row>
    <row r="23" spans="1:50" s="10" customFormat="1" ht="14.1" customHeight="1">
      <c r="A23" s="599"/>
      <c r="B23" s="185" t="s">
        <v>207</v>
      </c>
      <c r="C23" s="581" t="s">
        <v>351</v>
      </c>
      <c r="D23" s="87">
        <v>5</v>
      </c>
      <c r="E23" s="87"/>
      <c r="F23" s="52"/>
      <c r="G23" s="134">
        <f>D23/100</f>
        <v>0.05</v>
      </c>
      <c r="H23" s="96">
        <f>(D23*$D$2)/1000</f>
        <v>1.18</v>
      </c>
      <c r="I23" s="85"/>
      <c r="J23" s="185" t="s">
        <v>126</v>
      </c>
      <c r="K23" s="591"/>
      <c r="L23" s="160"/>
      <c r="M23" s="87"/>
      <c r="N23" s="52"/>
      <c r="O23" s="86"/>
      <c r="P23" s="96"/>
      <c r="Q23" s="85"/>
      <c r="R23" s="372" t="s">
        <v>450</v>
      </c>
      <c r="S23" s="556"/>
      <c r="T23" s="87"/>
      <c r="U23" s="87"/>
      <c r="V23" s="52"/>
      <c r="W23" s="86"/>
      <c r="X23" s="96"/>
      <c r="Y23" s="85"/>
      <c r="Z23" s="171" t="s">
        <v>126</v>
      </c>
      <c r="AA23" s="591"/>
      <c r="AB23" s="87"/>
      <c r="AC23" s="87"/>
      <c r="AD23" s="52"/>
      <c r="AE23" s="86"/>
      <c r="AF23" s="96"/>
      <c r="AG23" s="85"/>
      <c r="AH23" s="171" t="s">
        <v>126</v>
      </c>
      <c r="AI23" s="591"/>
      <c r="AJ23" s="87"/>
      <c r="AK23" s="87"/>
      <c r="AL23" s="52"/>
      <c r="AM23" s="86"/>
      <c r="AN23" s="96"/>
      <c r="AO23" s="85"/>
      <c r="AR23" s="294"/>
      <c r="AS23" s="298"/>
      <c r="AT23" s="294"/>
      <c r="AU23" s="381"/>
      <c r="AV23" s="381"/>
      <c r="AW23" s="381"/>
      <c r="AX23" s="382"/>
    </row>
    <row r="24" spans="1:50" s="10" customFormat="1" ht="14.1" customHeight="1">
      <c r="A24" s="600"/>
      <c r="B24" s="90" t="s">
        <v>127</v>
      </c>
      <c r="C24" s="556"/>
      <c r="D24" s="87"/>
      <c r="E24" s="87"/>
      <c r="F24" s="87"/>
      <c r="G24" s="86"/>
      <c r="H24" s="96"/>
      <c r="I24" s="85"/>
      <c r="J24" s="90" t="s">
        <v>127</v>
      </c>
      <c r="K24" s="591"/>
      <c r="L24" s="87"/>
      <c r="M24" s="87"/>
      <c r="N24" s="87"/>
      <c r="O24" s="86"/>
      <c r="P24" s="96"/>
      <c r="Q24" s="85"/>
      <c r="R24" s="372"/>
      <c r="S24" s="556"/>
      <c r="T24" s="87"/>
      <c r="U24" s="87"/>
      <c r="V24" s="87"/>
      <c r="W24" s="86"/>
      <c r="X24" s="96"/>
      <c r="Y24" s="85"/>
      <c r="Z24" s="172" t="s">
        <v>127</v>
      </c>
      <c r="AA24" s="591"/>
      <c r="AB24" s="87"/>
      <c r="AC24" s="87"/>
      <c r="AD24" s="87"/>
      <c r="AE24" s="86"/>
      <c r="AF24" s="96"/>
      <c r="AG24" s="85"/>
      <c r="AH24" s="172" t="s">
        <v>127</v>
      </c>
      <c r="AI24" s="591"/>
      <c r="AJ24" s="87"/>
      <c r="AK24" s="87"/>
      <c r="AL24" s="87"/>
      <c r="AM24" s="86"/>
      <c r="AN24" s="96"/>
      <c r="AO24" s="85"/>
      <c r="AR24" s="294"/>
      <c r="AS24" s="293"/>
      <c r="AT24" s="294"/>
      <c r="AU24" s="381"/>
      <c r="AV24" s="435"/>
      <c r="AW24" s="381"/>
      <c r="AX24" s="382"/>
    </row>
    <row r="25" spans="1:50" s="10" customFormat="1" ht="14.1" customHeight="1">
      <c r="A25" s="598" t="s">
        <v>5</v>
      </c>
      <c r="B25" s="211" t="s">
        <v>218</v>
      </c>
      <c r="C25" s="244" t="s">
        <v>219</v>
      </c>
      <c r="D25" s="69">
        <v>35</v>
      </c>
      <c r="E25" s="245"/>
      <c r="F25" s="86"/>
      <c r="G25" s="86">
        <f>D25/100</f>
        <v>0.35</v>
      </c>
      <c r="H25" s="127">
        <f>(D25*$D$2)/1000</f>
        <v>8.26</v>
      </c>
      <c r="I25" s="85"/>
      <c r="J25" s="67" t="s">
        <v>314</v>
      </c>
      <c r="K25" s="61" t="s">
        <v>518</v>
      </c>
      <c r="L25" s="69">
        <v>10</v>
      </c>
      <c r="M25" s="132">
        <f>L25*0.5/85</f>
        <v>5.8823529411764705E-2</v>
      </c>
      <c r="N25" s="78"/>
      <c r="O25" s="56"/>
      <c r="P25" s="77">
        <f>(L25*$D$2)/1000</f>
        <v>2.36</v>
      </c>
      <c r="Q25" s="85"/>
      <c r="R25" s="48"/>
      <c r="S25" s="83"/>
      <c r="T25" s="87"/>
      <c r="U25" s="175"/>
      <c r="V25" s="212"/>
      <c r="W25" s="169"/>
      <c r="X25" s="102"/>
      <c r="Y25" s="64"/>
      <c r="Z25" s="211" t="s">
        <v>287</v>
      </c>
      <c r="AA25" s="244" t="s">
        <v>289</v>
      </c>
      <c r="AB25" s="69">
        <v>3</v>
      </c>
      <c r="AC25" s="245"/>
      <c r="AD25" s="86"/>
      <c r="AE25" s="86">
        <f>AB25/100</f>
        <v>0.03</v>
      </c>
      <c r="AF25" s="127">
        <f>(AB25*$D$2)/1000</f>
        <v>0.70799999999999996</v>
      </c>
      <c r="AG25" s="85"/>
      <c r="AH25" s="243" t="s">
        <v>210</v>
      </c>
      <c r="AI25" s="244" t="s">
        <v>343</v>
      </c>
      <c r="AJ25" s="69">
        <v>17</v>
      </c>
      <c r="AK25" s="245">
        <f>AJ25/25</f>
        <v>0.68</v>
      </c>
      <c r="AL25" s="86"/>
      <c r="AM25" s="86"/>
      <c r="AN25" s="127">
        <f>(AJ25*$D$2)/1000</f>
        <v>4.0119999999999996</v>
      </c>
      <c r="AO25" s="85"/>
      <c r="AR25" s="294"/>
      <c r="AS25" s="298"/>
      <c r="AT25" s="294"/>
      <c r="AU25" s="381"/>
      <c r="AV25" s="381"/>
      <c r="AW25" s="381"/>
      <c r="AX25" s="382"/>
    </row>
    <row r="26" spans="1:50" s="10" customFormat="1" ht="14.1" customHeight="1">
      <c r="A26" s="599"/>
      <c r="B26" s="213" t="s">
        <v>138</v>
      </c>
      <c r="C26" s="17" t="s">
        <v>573</v>
      </c>
      <c r="D26" s="69">
        <v>8</v>
      </c>
      <c r="E26" s="137"/>
      <c r="F26" s="196"/>
      <c r="G26" s="86"/>
      <c r="H26" s="127">
        <f>(D26*$D$2)/1000</f>
        <v>1.8879999999999999</v>
      </c>
      <c r="I26" s="88"/>
      <c r="J26" s="80" t="s">
        <v>73</v>
      </c>
      <c r="K26" s="61" t="s">
        <v>141</v>
      </c>
      <c r="L26" s="66">
        <v>8</v>
      </c>
      <c r="M26" s="69"/>
      <c r="N26" s="69">
        <f>L26*0.5/35</f>
        <v>0.11428571428571428</v>
      </c>
      <c r="O26" s="69"/>
      <c r="P26" s="77">
        <f>(L26*$D$2)/1000</f>
        <v>1.8879999999999999</v>
      </c>
      <c r="Q26" s="92"/>
      <c r="R26" s="91"/>
      <c r="S26" s="83"/>
      <c r="T26" s="87"/>
      <c r="U26" s="139"/>
      <c r="V26" s="137"/>
      <c r="W26" s="134"/>
      <c r="X26" s="102"/>
      <c r="Y26" s="76"/>
      <c r="Z26" s="213" t="s">
        <v>288</v>
      </c>
      <c r="AA26" s="17" t="s">
        <v>290</v>
      </c>
      <c r="AB26" s="69">
        <v>6.5</v>
      </c>
      <c r="AC26" s="137"/>
      <c r="AD26" s="196"/>
      <c r="AE26" s="86">
        <f>AB26/100</f>
        <v>6.5000000000000002E-2</v>
      </c>
      <c r="AF26" s="127">
        <f>(AB26*$D$2)/1000</f>
        <v>1.534</v>
      </c>
      <c r="AG26" s="92"/>
      <c r="AH26" s="246" t="s">
        <v>147</v>
      </c>
      <c r="AI26" s="17" t="s">
        <v>344</v>
      </c>
      <c r="AJ26" s="69">
        <v>3</v>
      </c>
      <c r="AK26" s="137"/>
      <c r="AL26" s="196"/>
      <c r="AM26" s="86"/>
      <c r="AN26" s="127">
        <f>(AJ26*$D$2)/1000</f>
        <v>0.70799999999999996</v>
      </c>
      <c r="AO26" s="92"/>
      <c r="AR26" s="294"/>
      <c r="AS26" s="293"/>
      <c r="AT26" s="381"/>
      <c r="AU26" s="388"/>
      <c r="AV26" s="381"/>
      <c r="AW26" s="381"/>
      <c r="AX26" s="382"/>
    </row>
    <row r="27" spans="1:50" s="10" customFormat="1" ht="14.1" customHeight="1">
      <c r="A27" s="599"/>
      <c r="B27" s="213" t="s">
        <v>539</v>
      </c>
      <c r="C27" s="244" t="s">
        <v>574</v>
      </c>
      <c r="D27" s="69">
        <v>1</v>
      </c>
      <c r="E27" s="245"/>
      <c r="F27" s="86"/>
      <c r="G27" s="86"/>
      <c r="H27" s="127">
        <f>(D27*$D$2)/1000</f>
        <v>0.23599999999999999</v>
      </c>
      <c r="I27" s="64"/>
      <c r="J27" s="91" t="s">
        <v>220</v>
      </c>
      <c r="K27" s="61" t="s">
        <v>257</v>
      </c>
      <c r="L27" s="86">
        <v>25</v>
      </c>
      <c r="M27" s="139"/>
      <c r="N27" s="137"/>
      <c r="O27" s="86">
        <f>L27/100</f>
        <v>0.25</v>
      </c>
      <c r="P27" s="102">
        <f>(L27*$D$2)/1000</f>
        <v>5.9</v>
      </c>
      <c r="Q27" s="85"/>
      <c r="R27" s="91"/>
      <c r="S27" s="83"/>
      <c r="T27" s="87"/>
      <c r="U27" s="134"/>
      <c r="V27" s="134"/>
      <c r="W27" s="134"/>
      <c r="X27" s="102"/>
      <c r="Y27" s="76"/>
      <c r="Z27" s="213" t="s">
        <v>308</v>
      </c>
      <c r="AA27" s="244" t="s">
        <v>291</v>
      </c>
      <c r="AB27" s="69">
        <v>6.5</v>
      </c>
      <c r="AC27" s="245"/>
      <c r="AD27" s="86">
        <f>AB27*0.5/35</f>
        <v>9.285714285714286E-2</v>
      </c>
      <c r="AE27" s="86"/>
      <c r="AF27" s="127">
        <f>(AB27*$D$2)/1000</f>
        <v>1.534</v>
      </c>
      <c r="AG27" s="85"/>
      <c r="AH27" s="246" t="s">
        <v>345</v>
      </c>
      <c r="AI27" s="244"/>
      <c r="AJ27" s="69"/>
      <c r="AK27" s="245"/>
      <c r="AL27" s="86"/>
      <c r="AM27" s="86"/>
      <c r="AN27" s="127"/>
      <c r="AO27" s="85"/>
      <c r="AR27" s="294"/>
      <c r="AS27" s="293"/>
      <c r="AT27" s="381"/>
      <c r="AU27" s="301"/>
      <c r="AV27" s="301"/>
      <c r="AW27" s="294"/>
      <c r="AX27" s="295"/>
    </row>
    <row r="28" spans="1:50" s="10" customFormat="1" ht="14.1" customHeight="1">
      <c r="A28" s="599"/>
      <c r="B28" s="246" t="s">
        <v>238</v>
      </c>
      <c r="C28" s="17"/>
      <c r="D28" s="86"/>
      <c r="E28" s="52"/>
      <c r="F28" s="137"/>
      <c r="G28" s="137"/>
      <c r="H28" s="127"/>
      <c r="I28" s="106"/>
      <c r="J28" s="91" t="s">
        <v>217</v>
      </c>
      <c r="K28" s="61"/>
      <c r="L28" s="66"/>
      <c r="M28" s="66"/>
      <c r="N28" s="66"/>
      <c r="O28" s="69"/>
      <c r="P28" s="77"/>
      <c r="Q28" s="85"/>
      <c r="R28" s="91"/>
      <c r="S28" s="159"/>
      <c r="T28" s="90"/>
      <c r="U28" s="134"/>
      <c r="V28" s="134"/>
      <c r="W28" s="86"/>
      <c r="X28" s="102"/>
      <c r="Y28" s="64"/>
      <c r="Z28" s="246" t="s">
        <v>309</v>
      </c>
      <c r="AA28" s="17" t="s">
        <v>563</v>
      </c>
      <c r="AB28" s="86">
        <v>20</v>
      </c>
      <c r="AC28" s="52"/>
      <c r="AD28" s="137"/>
      <c r="AE28" s="86">
        <f>AB28/100</f>
        <v>0.2</v>
      </c>
      <c r="AF28" s="127">
        <f>(AB28*$D$2)/1000</f>
        <v>4.72</v>
      </c>
      <c r="AG28" s="85"/>
      <c r="AH28" s="246" t="s">
        <v>346</v>
      </c>
      <c r="AI28" s="17"/>
      <c r="AJ28" s="69"/>
      <c r="AK28" s="52"/>
      <c r="AL28" s="86"/>
      <c r="AM28" s="86"/>
      <c r="AN28" s="247"/>
      <c r="AO28" s="85"/>
      <c r="AR28" s="386"/>
      <c r="AS28" s="387"/>
      <c r="AT28" s="388"/>
      <c r="AU28" s="436"/>
      <c r="AV28" s="292"/>
      <c r="AW28" s="292"/>
      <c r="AX28" s="395"/>
    </row>
    <row r="29" spans="1:50" s="10" customFormat="1" ht="14.1" customHeight="1">
      <c r="A29" s="599"/>
      <c r="B29" s="246" t="s">
        <v>131</v>
      </c>
      <c r="C29" s="17"/>
      <c r="D29" s="86"/>
      <c r="E29" s="264"/>
      <c r="F29" s="264"/>
      <c r="G29" s="69"/>
      <c r="H29" s="77"/>
      <c r="I29" s="64"/>
      <c r="J29" s="50" t="s">
        <v>131</v>
      </c>
      <c r="K29" s="61"/>
      <c r="L29" s="66"/>
      <c r="M29" s="66"/>
      <c r="N29" s="66"/>
      <c r="O29" s="66"/>
      <c r="P29" s="27"/>
      <c r="Q29" s="131"/>
      <c r="R29" s="99"/>
      <c r="S29" s="83"/>
      <c r="T29" s="86"/>
      <c r="U29" s="488"/>
      <c r="V29" s="488"/>
      <c r="W29" s="134"/>
      <c r="X29" s="27"/>
      <c r="Y29" s="64"/>
      <c r="Z29" s="246" t="s">
        <v>131</v>
      </c>
      <c r="AA29" s="17"/>
      <c r="AB29" s="86"/>
      <c r="AC29" s="264"/>
      <c r="AD29" s="264"/>
      <c r="AE29" s="69"/>
      <c r="AF29" s="77"/>
      <c r="AG29" s="131"/>
      <c r="AH29" s="246" t="s">
        <v>131</v>
      </c>
      <c r="AI29" s="17"/>
      <c r="AJ29" s="69"/>
      <c r="AK29" s="248"/>
      <c r="AL29" s="248"/>
      <c r="AM29" s="248"/>
      <c r="AN29" s="249"/>
      <c r="AO29" s="131"/>
      <c r="AR29" s="437"/>
      <c r="AS29" s="438"/>
      <c r="AT29" s="439"/>
      <c r="AU29" s="440"/>
      <c r="AV29" s="440"/>
      <c r="AW29" s="440"/>
      <c r="AX29" s="416"/>
    </row>
    <row r="30" spans="1:50" s="10" customFormat="1" ht="14.1" customHeight="1">
      <c r="A30" s="599"/>
      <c r="B30" s="68"/>
      <c r="C30" s="61"/>
      <c r="D30" s="165"/>
      <c r="E30" s="60"/>
      <c r="F30" s="66"/>
      <c r="G30" s="66"/>
      <c r="H30" s="77"/>
      <c r="I30" s="85"/>
      <c r="J30" s="256"/>
      <c r="K30" s="17"/>
      <c r="L30" s="87"/>
      <c r="M30" s="66"/>
      <c r="N30" s="66"/>
      <c r="O30" s="86"/>
      <c r="P30" s="102"/>
      <c r="Q30" s="85"/>
      <c r="R30" s="58"/>
      <c r="S30" s="83"/>
      <c r="T30" s="87"/>
      <c r="U30" s="87"/>
      <c r="V30" s="87"/>
      <c r="W30" s="84"/>
      <c r="X30" s="96"/>
      <c r="Y30" s="64"/>
      <c r="Z30" s="62"/>
      <c r="AA30" s="53"/>
      <c r="AB30" s="52"/>
      <c r="AC30" s="153"/>
      <c r="AD30" s="66"/>
      <c r="AE30" s="12"/>
      <c r="AF30" s="154"/>
      <c r="AG30" s="64"/>
      <c r="AH30" s="99"/>
      <c r="AI30" s="54"/>
      <c r="AJ30" s="55"/>
      <c r="AK30" s="57"/>
      <c r="AL30" s="57"/>
      <c r="AM30" s="57"/>
      <c r="AN30" s="59"/>
      <c r="AO30" s="64"/>
    </row>
    <row r="31" spans="1:50" s="10" customFormat="1" ht="14.1" customHeight="1">
      <c r="A31" s="600"/>
      <c r="B31" s="99" t="s">
        <v>72</v>
      </c>
      <c r="C31" s="54"/>
      <c r="D31" s="55"/>
      <c r="E31" s="22"/>
      <c r="F31" s="22"/>
      <c r="G31" s="22"/>
      <c r="H31" s="77"/>
      <c r="I31" s="107"/>
      <c r="J31" s="99" t="s">
        <v>72</v>
      </c>
      <c r="K31" s="476"/>
      <c r="L31" s="477"/>
      <c r="M31" s="22"/>
      <c r="N31" s="22"/>
      <c r="O31" s="22"/>
      <c r="P31" s="77"/>
      <c r="Q31" s="107"/>
      <c r="R31" s="99"/>
      <c r="S31" s="54"/>
      <c r="T31" s="55"/>
      <c r="U31" s="22"/>
      <c r="V31" s="22"/>
      <c r="W31" s="22"/>
      <c r="X31" s="26"/>
      <c r="Y31" s="107"/>
      <c r="Z31" s="99" t="s">
        <v>99</v>
      </c>
      <c r="AA31" s="54" t="s">
        <v>335</v>
      </c>
      <c r="AB31" s="55">
        <v>1</v>
      </c>
      <c r="AC31" s="57"/>
      <c r="AD31" s="57"/>
      <c r="AE31" s="57"/>
      <c r="AF31" s="59"/>
      <c r="AG31" s="107"/>
      <c r="AH31" s="99" t="s">
        <v>72</v>
      </c>
      <c r="AI31" s="316"/>
      <c r="AJ31" s="446"/>
      <c r="AK31" s="57"/>
      <c r="AL31" s="57"/>
      <c r="AM31" s="57"/>
      <c r="AN31" s="150"/>
      <c r="AO31" s="151"/>
    </row>
    <row r="32" spans="1:50" s="10" customFormat="1" ht="14.1" customHeight="1">
      <c r="A32" s="232"/>
      <c r="B32" s="71"/>
      <c r="C32" s="219" t="s">
        <v>61</v>
      </c>
      <c r="D32" s="150"/>
      <c r="E32" s="220"/>
      <c r="F32" s="220"/>
      <c r="G32" s="220"/>
      <c r="H32" s="150" t="s">
        <v>95</v>
      </c>
      <c r="I32" s="151" t="s">
        <v>577</v>
      </c>
      <c r="J32" s="71"/>
      <c r="K32" s="108" t="s">
        <v>56</v>
      </c>
      <c r="L32" s="119"/>
      <c r="M32" s="110"/>
      <c r="N32" s="110"/>
      <c r="O32" s="110"/>
      <c r="P32" s="150" t="s">
        <v>95</v>
      </c>
      <c r="Q32" s="151" t="s">
        <v>577</v>
      </c>
      <c r="R32" s="117"/>
      <c r="S32" s="108" t="s">
        <v>56</v>
      </c>
      <c r="T32" s="109"/>
      <c r="U32" s="110"/>
      <c r="V32" s="110"/>
      <c r="W32" s="110"/>
      <c r="X32" s="150" t="s">
        <v>95</v>
      </c>
      <c r="Y32" s="151" t="s">
        <v>577</v>
      </c>
      <c r="Z32" s="19"/>
      <c r="AA32" s="108" t="s">
        <v>56</v>
      </c>
      <c r="AB32" s="109"/>
      <c r="AC32" s="110"/>
      <c r="AD32" s="110"/>
      <c r="AE32" s="110"/>
      <c r="AF32" s="150" t="s">
        <v>95</v>
      </c>
      <c r="AG32" s="151" t="s">
        <v>577</v>
      </c>
      <c r="AH32" s="19"/>
      <c r="AI32" s="219" t="s">
        <v>56</v>
      </c>
      <c r="AJ32" s="150"/>
      <c r="AK32" s="220"/>
      <c r="AL32" s="220"/>
      <c r="AM32" s="220"/>
      <c r="AN32" s="150" t="s">
        <v>95</v>
      </c>
      <c r="AO32" s="151" t="s">
        <v>577</v>
      </c>
    </row>
    <row r="33" spans="1:41" s="10" customFormat="1" ht="14.1" customHeight="1">
      <c r="A33" s="594"/>
      <c r="B33" s="592" t="s">
        <v>62</v>
      </c>
      <c r="C33" s="36" t="s">
        <v>67</v>
      </c>
      <c r="D33" s="93"/>
      <c r="E33" s="111"/>
      <c r="F33" s="111"/>
      <c r="G33" s="111"/>
      <c r="H33" s="44">
        <v>4.5</v>
      </c>
      <c r="I33" s="45">
        <f>SUM(E4:E31)</f>
        <v>6.25</v>
      </c>
      <c r="J33" s="592" t="s">
        <v>57</v>
      </c>
      <c r="K33" s="36" t="s">
        <v>67</v>
      </c>
      <c r="L33" s="44"/>
      <c r="M33" s="120"/>
      <c r="N33" s="120"/>
      <c r="O33" s="120"/>
      <c r="P33" s="44">
        <v>4.5</v>
      </c>
      <c r="Q33" s="45">
        <f>SUM(M4:M31)</f>
        <v>6.0588235294117645</v>
      </c>
      <c r="R33" s="592" t="s">
        <v>57</v>
      </c>
      <c r="S33" s="36" t="s">
        <v>67</v>
      </c>
      <c r="T33" s="44"/>
      <c r="U33" s="120"/>
      <c r="V33" s="120"/>
      <c r="W33" s="120"/>
      <c r="X33" s="44">
        <v>4.5</v>
      </c>
      <c r="Y33" s="45">
        <f>SUM(U4:U31)</f>
        <v>6.1470588235294121</v>
      </c>
      <c r="Z33" s="592" t="s">
        <v>57</v>
      </c>
      <c r="AA33" s="36" t="s">
        <v>67</v>
      </c>
      <c r="AB33" s="44"/>
      <c r="AC33" s="120"/>
      <c r="AD33" s="120"/>
      <c r="AE33" s="120"/>
      <c r="AF33" s="44">
        <v>4.5</v>
      </c>
      <c r="AG33" s="45">
        <f>SUM(AC4:AC31)</f>
        <v>6.1928104575163401</v>
      </c>
      <c r="AH33" s="592" t="s">
        <v>57</v>
      </c>
      <c r="AI33" s="36" t="s">
        <v>67</v>
      </c>
      <c r="AJ33" s="44"/>
      <c r="AK33" s="120"/>
      <c r="AL33" s="120"/>
      <c r="AM33" s="120"/>
      <c r="AN33" s="44">
        <v>4.5</v>
      </c>
      <c r="AO33" s="45">
        <f>SUM(AK4:AK31)</f>
        <v>6.18</v>
      </c>
    </row>
    <row r="34" spans="1:41" s="15" customFormat="1" ht="14.1" customHeight="1">
      <c r="A34" s="595"/>
      <c r="B34" s="592"/>
      <c r="C34" s="37" t="s">
        <v>68</v>
      </c>
      <c r="D34" s="94"/>
      <c r="E34" s="111"/>
      <c r="F34" s="111"/>
      <c r="G34" s="111"/>
      <c r="H34" s="45">
        <v>2</v>
      </c>
      <c r="I34" s="45">
        <f>SUM(F5:F31)</f>
        <v>2.3428571428571425</v>
      </c>
      <c r="J34" s="592"/>
      <c r="K34" s="37" t="s">
        <v>68</v>
      </c>
      <c r="L34" s="45"/>
      <c r="M34" s="120"/>
      <c r="N34" s="120"/>
      <c r="O34" s="120"/>
      <c r="P34" s="45">
        <v>2</v>
      </c>
      <c r="Q34" s="45">
        <f>SUM(N5:N31)</f>
        <v>2.7896103896103899</v>
      </c>
      <c r="R34" s="592"/>
      <c r="S34" s="37" t="s">
        <v>68</v>
      </c>
      <c r="T34" s="45"/>
      <c r="U34" s="120"/>
      <c r="V34" s="120"/>
      <c r="W34" s="120"/>
      <c r="X34" s="45">
        <v>2</v>
      </c>
      <c r="Y34" s="45">
        <f>SUM(V5:V31)</f>
        <v>2.6711688311688313</v>
      </c>
      <c r="Z34" s="592"/>
      <c r="AA34" s="37" t="s">
        <v>68</v>
      </c>
      <c r="AB34" s="45"/>
      <c r="AC34" s="120"/>
      <c r="AD34" s="120"/>
      <c r="AE34" s="120"/>
      <c r="AF34" s="45">
        <v>2</v>
      </c>
      <c r="AG34" s="45">
        <f>SUM(AD5:AD31)</f>
        <v>2.5214285714285714</v>
      </c>
      <c r="AH34" s="592"/>
      <c r="AI34" s="37" t="s">
        <v>68</v>
      </c>
      <c r="AJ34" s="45"/>
      <c r="AK34" s="120"/>
      <c r="AL34" s="120"/>
      <c r="AM34" s="120"/>
      <c r="AN34" s="45">
        <v>2</v>
      </c>
      <c r="AO34" s="45">
        <f>SUM(AL5:AL31)</f>
        <v>2.4714285714285715</v>
      </c>
    </row>
    <row r="35" spans="1:41" s="15" customFormat="1" ht="14.1" customHeight="1">
      <c r="A35" s="595"/>
      <c r="B35" s="592"/>
      <c r="C35" s="38" t="s">
        <v>63</v>
      </c>
      <c r="D35" s="95"/>
      <c r="E35" s="93"/>
      <c r="F35" s="93"/>
      <c r="G35" s="93"/>
      <c r="H35" s="45">
        <f>I35</f>
        <v>1.56</v>
      </c>
      <c r="I35" s="45">
        <f>SUM(G7:G31)</f>
        <v>1.56</v>
      </c>
      <c r="J35" s="592"/>
      <c r="K35" s="38" t="s">
        <v>58</v>
      </c>
      <c r="L35" s="46"/>
      <c r="M35" s="44"/>
      <c r="N35" s="44"/>
      <c r="O35" s="44"/>
      <c r="P35" s="45">
        <f>Q35</f>
        <v>1.7000000000000002</v>
      </c>
      <c r="Q35" s="45">
        <f>SUM(O7:O31)</f>
        <v>1.7000000000000002</v>
      </c>
      <c r="R35" s="592"/>
      <c r="S35" s="38" t="s">
        <v>58</v>
      </c>
      <c r="T35" s="46"/>
      <c r="U35" s="44"/>
      <c r="V35" s="44"/>
      <c r="W35" s="44"/>
      <c r="X35" s="45">
        <f>Y35</f>
        <v>1.4000000000000001</v>
      </c>
      <c r="Y35" s="45">
        <f>SUM(W7:W31)</f>
        <v>1.4000000000000001</v>
      </c>
      <c r="Z35" s="592"/>
      <c r="AA35" s="38" t="s">
        <v>58</v>
      </c>
      <c r="AB35" s="46"/>
      <c r="AC35" s="44"/>
      <c r="AD35" s="44"/>
      <c r="AE35" s="44"/>
      <c r="AF35" s="45">
        <f>AG35</f>
        <v>1.4649999999999999</v>
      </c>
      <c r="AG35" s="45">
        <f>SUM(AE7:AE31)</f>
        <v>1.4649999999999999</v>
      </c>
      <c r="AH35" s="592"/>
      <c r="AI35" s="38" t="s">
        <v>58</v>
      </c>
      <c r="AJ35" s="46"/>
      <c r="AK35" s="44"/>
      <c r="AL35" s="44"/>
      <c r="AM35" s="44"/>
      <c r="AN35" s="45">
        <f>AO35</f>
        <v>1.45</v>
      </c>
      <c r="AO35" s="45">
        <f>SUM(AM7:AM31)</f>
        <v>1.45</v>
      </c>
    </row>
    <row r="36" spans="1:41" s="10" customFormat="1" ht="14.1" customHeight="1">
      <c r="A36" s="595"/>
      <c r="B36" s="592"/>
      <c r="C36" s="38" t="s">
        <v>64</v>
      </c>
      <c r="D36" s="95"/>
      <c r="E36" s="94"/>
      <c r="F36" s="94"/>
      <c r="G36" s="94"/>
      <c r="H36" s="45">
        <f>I36</f>
        <v>0</v>
      </c>
      <c r="I36" s="45">
        <f>D31</f>
        <v>0</v>
      </c>
      <c r="J36" s="592"/>
      <c r="K36" s="38" t="s">
        <v>59</v>
      </c>
      <c r="L36" s="46"/>
      <c r="M36" s="45"/>
      <c r="N36" s="45"/>
      <c r="O36" s="45"/>
      <c r="P36" s="45">
        <f>Q36</f>
        <v>0</v>
      </c>
      <c r="Q36" s="45">
        <f>L31</f>
        <v>0</v>
      </c>
      <c r="R36" s="592"/>
      <c r="S36" s="38" t="s">
        <v>59</v>
      </c>
      <c r="T36" s="46"/>
      <c r="U36" s="45"/>
      <c r="V36" s="45"/>
      <c r="W36" s="45"/>
      <c r="X36" s="45">
        <f>Y36</f>
        <v>0</v>
      </c>
      <c r="Y36" s="45">
        <f>T31</f>
        <v>0</v>
      </c>
      <c r="Z36" s="592"/>
      <c r="AA36" s="38" t="s">
        <v>59</v>
      </c>
      <c r="AB36" s="46"/>
      <c r="AC36" s="45"/>
      <c r="AD36" s="45"/>
      <c r="AE36" s="45"/>
      <c r="AF36" s="45">
        <f>AG36</f>
        <v>1</v>
      </c>
      <c r="AG36" s="45">
        <f>AB31</f>
        <v>1</v>
      </c>
      <c r="AH36" s="592"/>
      <c r="AI36" s="38" t="s">
        <v>59</v>
      </c>
      <c r="AJ36" s="46"/>
      <c r="AK36" s="45"/>
      <c r="AL36" s="45"/>
      <c r="AM36" s="45"/>
      <c r="AN36" s="45">
        <f>AO36</f>
        <v>0</v>
      </c>
      <c r="AO36" s="45">
        <f>AJ31</f>
        <v>0</v>
      </c>
    </row>
    <row r="37" spans="1:41" s="10" customFormat="1" ht="14.1" customHeight="1">
      <c r="A37" s="595"/>
      <c r="B37" s="592"/>
      <c r="C37" s="36" t="s">
        <v>66</v>
      </c>
      <c r="D37" s="95"/>
      <c r="E37" s="95"/>
      <c r="F37" s="95"/>
      <c r="G37" s="95"/>
      <c r="H37" s="45">
        <f>I37</f>
        <v>0</v>
      </c>
      <c r="I37" s="45">
        <v>0</v>
      </c>
      <c r="J37" s="592"/>
      <c r="K37" s="36" t="s">
        <v>66</v>
      </c>
      <c r="L37" s="46"/>
      <c r="M37" s="46"/>
      <c r="N37" s="46"/>
      <c r="O37" s="46"/>
      <c r="P37" s="45">
        <f>Q37</f>
        <v>0</v>
      </c>
      <c r="Q37" s="45">
        <v>0</v>
      </c>
      <c r="R37" s="592"/>
      <c r="S37" s="36" t="s">
        <v>66</v>
      </c>
      <c r="T37" s="46"/>
      <c r="U37" s="46"/>
      <c r="V37" s="46"/>
      <c r="W37" s="46"/>
      <c r="X37" s="45">
        <f>Y37</f>
        <v>0</v>
      </c>
      <c r="Y37" s="45">
        <v>0</v>
      </c>
      <c r="Z37" s="592"/>
      <c r="AA37" s="36" t="s">
        <v>66</v>
      </c>
      <c r="AB37" s="46"/>
      <c r="AC37" s="46"/>
      <c r="AD37" s="46"/>
      <c r="AE37" s="46"/>
      <c r="AF37" s="45">
        <f>AG37</f>
        <v>0</v>
      </c>
      <c r="AG37" s="45">
        <v>0</v>
      </c>
      <c r="AH37" s="592"/>
      <c r="AI37" s="36" t="s">
        <v>166</v>
      </c>
      <c r="AJ37" s="46"/>
      <c r="AK37" s="46"/>
      <c r="AL37" s="46"/>
      <c r="AM37" s="46"/>
      <c r="AN37" s="45">
        <f>AO37</f>
        <v>0</v>
      </c>
      <c r="AO37" s="45">
        <v>0</v>
      </c>
    </row>
    <row r="38" spans="1:41" s="10" customFormat="1" ht="14.1" customHeight="1">
      <c r="A38" s="595"/>
      <c r="B38" s="592"/>
      <c r="C38" s="36" t="s">
        <v>129</v>
      </c>
      <c r="D38" s="95"/>
      <c r="E38" s="95"/>
      <c r="F38" s="95"/>
      <c r="G38" s="95"/>
      <c r="H38" s="45">
        <v>2.5</v>
      </c>
      <c r="I38" s="45">
        <v>2.5</v>
      </c>
      <c r="J38" s="592"/>
      <c r="K38" s="36" t="s">
        <v>129</v>
      </c>
      <c r="L38" s="46"/>
      <c r="M38" s="46"/>
      <c r="N38" s="46"/>
      <c r="O38" s="46"/>
      <c r="P38" s="45">
        <v>2.5</v>
      </c>
      <c r="Q38" s="45">
        <v>2.5</v>
      </c>
      <c r="R38" s="592"/>
      <c r="S38" s="36" t="s">
        <v>129</v>
      </c>
      <c r="T38" s="46"/>
      <c r="U38" s="46"/>
      <c r="V38" s="46"/>
      <c r="W38" s="46"/>
      <c r="X38" s="45">
        <v>2.5</v>
      </c>
      <c r="Y38" s="45">
        <v>2.5</v>
      </c>
      <c r="Z38" s="592"/>
      <c r="AA38" s="36" t="s">
        <v>129</v>
      </c>
      <c r="AB38" s="46"/>
      <c r="AC38" s="46"/>
      <c r="AD38" s="46"/>
      <c r="AE38" s="46"/>
      <c r="AF38" s="45">
        <v>2.5</v>
      </c>
      <c r="AG38" s="45">
        <v>2.5</v>
      </c>
      <c r="AH38" s="592"/>
      <c r="AI38" s="36" t="s">
        <v>129</v>
      </c>
      <c r="AJ38" s="46"/>
      <c r="AK38" s="46"/>
      <c r="AL38" s="46"/>
      <c r="AM38" s="46"/>
      <c r="AN38" s="45">
        <v>2.5</v>
      </c>
      <c r="AO38" s="45">
        <v>2.5</v>
      </c>
    </row>
    <row r="39" spans="1:41" s="10" customFormat="1" ht="14.1" customHeight="1">
      <c r="A39" s="596"/>
      <c r="B39" s="593"/>
      <c r="C39" s="38" t="s">
        <v>65</v>
      </c>
      <c r="D39" s="95"/>
      <c r="E39" s="95"/>
      <c r="F39" s="95"/>
      <c r="G39" s="95"/>
      <c r="H39" s="47">
        <f>(H33*70)+(H34*75)+(H35*25)+(H36*60)+(H37*150)+(H38*45)</f>
        <v>616.5</v>
      </c>
      <c r="I39" s="47">
        <f>(I33*70)+(I34*75)+(I35*25)+(I36*60)+(I37*150)+(I38*45)</f>
        <v>764.71428571428567</v>
      </c>
      <c r="J39" s="593"/>
      <c r="K39" s="38" t="s">
        <v>38</v>
      </c>
      <c r="L39" s="46"/>
      <c r="M39" s="46"/>
      <c r="N39" s="46"/>
      <c r="O39" s="46"/>
      <c r="P39" s="47">
        <f>(P33*70)+(P34*75)+(P35*25)+(P36*60)+(P37*150)+(P38*45)</f>
        <v>620</v>
      </c>
      <c r="Q39" s="47">
        <f>(Q33*70)+(Q34*75)+(Q35*25)+(Q36*60)+(Q37*150)+(Q38*45)</f>
        <v>788.3384262796028</v>
      </c>
      <c r="R39" s="593"/>
      <c r="S39" s="38" t="s">
        <v>38</v>
      </c>
      <c r="T39" s="46"/>
      <c r="U39" s="46"/>
      <c r="V39" s="46"/>
      <c r="W39" s="46"/>
      <c r="X39" s="47">
        <f>(X33*70)+(X34*75)+(X35*25)+(X36*60)+(X37*150)+(X38*45)</f>
        <v>612.5</v>
      </c>
      <c r="Y39" s="47">
        <f>(Y33*70)+(Y34*75)+(Y35*25)+(Y36*60)+(Y37*150)+(Y38*45)</f>
        <v>778.13177998472122</v>
      </c>
      <c r="Z39" s="593"/>
      <c r="AA39" s="38" t="s">
        <v>38</v>
      </c>
      <c r="AB39" s="46"/>
      <c r="AC39" s="46"/>
      <c r="AD39" s="46"/>
      <c r="AE39" s="46"/>
      <c r="AF39" s="47">
        <f>(AF33*70)+(AF34*75)+(AF35*25)+(AF36*60)+(AF37*150)+(AF38*45)</f>
        <v>674.125</v>
      </c>
      <c r="AG39" s="47">
        <f>(AG33*70)+(AG34*75)+(AG35*25)+(AG36*60)+(AG37*150)+(AG38*45)</f>
        <v>831.72887488328672</v>
      </c>
      <c r="AH39" s="593"/>
      <c r="AI39" s="38" t="s">
        <v>38</v>
      </c>
      <c r="AJ39" s="46"/>
      <c r="AK39" s="46"/>
      <c r="AL39" s="46"/>
      <c r="AM39" s="46"/>
      <c r="AN39" s="47">
        <f>(AN33*70)+(AN34*75)+(AN35*25)+(AN36*60)+(AN37*150)+(AN38*45)</f>
        <v>613.75</v>
      </c>
      <c r="AO39" s="47">
        <f>(AO33*70)+(AO34*75)+(AO35*25)+(AO36*60)+(AO37*150)+(AO38*45)</f>
        <v>766.7071428571428</v>
      </c>
    </row>
    <row r="40" spans="1:41" ht="6.75" customHeight="1">
      <c r="B40" s="10"/>
      <c r="C40" s="42"/>
      <c r="J40" s="10"/>
      <c r="K40" s="42"/>
      <c r="L40" s="10"/>
      <c r="R40" s="10"/>
      <c r="S40" s="10"/>
      <c r="Z40" s="10"/>
      <c r="AA40" s="42"/>
      <c r="AH40" s="10"/>
      <c r="AI40" s="42"/>
    </row>
    <row r="41" spans="1:41" ht="19.5" customHeight="1">
      <c r="B41" s="10"/>
      <c r="C41" s="42" t="s">
        <v>53</v>
      </c>
      <c r="J41" s="10"/>
      <c r="K41" s="42" t="s">
        <v>60</v>
      </c>
      <c r="L41" s="10"/>
      <c r="R41" s="10"/>
      <c r="S41" s="10" t="s">
        <v>54</v>
      </c>
      <c r="Z41" s="10"/>
      <c r="AA41" s="42"/>
      <c r="AH41" s="10"/>
      <c r="AI41" s="42"/>
    </row>
    <row r="42" spans="1:41" ht="18.75" customHeight="1">
      <c r="B42" s="10"/>
      <c r="C42" s="597" t="s">
        <v>118</v>
      </c>
      <c r="D42" s="597"/>
      <c r="E42" s="597"/>
      <c r="F42" s="597"/>
      <c r="G42" s="597"/>
      <c r="H42" s="597"/>
      <c r="I42" s="597"/>
      <c r="J42" s="597"/>
      <c r="K42" s="597"/>
      <c r="L42" s="597"/>
      <c r="M42" s="597"/>
      <c r="N42" s="597"/>
      <c r="O42" s="597"/>
      <c r="R42" s="10"/>
      <c r="S42" s="10"/>
      <c r="Z42" s="10"/>
      <c r="AA42" s="42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4">
    <mergeCell ref="AI22:AI24"/>
    <mergeCell ref="C42:O42"/>
    <mergeCell ref="A21:A24"/>
    <mergeCell ref="A25:A31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A5:A7"/>
    <mergeCell ref="A8:A14"/>
    <mergeCell ref="A15:A20"/>
    <mergeCell ref="K22:K24"/>
    <mergeCell ref="AA22:AA24"/>
    <mergeCell ref="AH33:AH39"/>
    <mergeCell ref="A33:A39"/>
    <mergeCell ref="B33:B39"/>
    <mergeCell ref="J33:J39"/>
    <mergeCell ref="R33:R39"/>
    <mergeCell ref="Z33:Z39"/>
  </mergeCells>
  <phoneticPr fontId="22" type="noConversion"/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pageSetUpPr fitToPage="1"/>
  </sheetPr>
  <dimension ref="A1:AW53"/>
  <sheetViews>
    <sheetView zoomScaleNormal="100" workbookViewId="0">
      <selection activeCell="Q33" sqref="Q33"/>
    </sheetView>
  </sheetViews>
  <sheetFormatPr defaultRowHeight="14.1" customHeight="1"/>
  <cols>
    <col min="1" max="1" width="2.875" customWidth="1"/>
    <col min="2" max="2" width="3.625" style="10" customWidth="1"/>
    <col min="3" max="3" width="10.625" style="42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31" customWidth="1"/>
    <col min="9" max="9" width="4.625" customWidth="1"/>
    <col min="10" max="10" width="3.625" style="10" customWidth="1"/>
    <col min="11" max="11" width="10.625" style="42" customWidth="1"/>
    <col min="12" max="12" width="4.625" style="10" customWidth="1"/>
    <col min="13" max="13" width="6.625" hidden="1" customWidth="1"/>
    <col min="14" max="14" width="5.875" hidden="1" customWidth="1"/>
    <col min="15" max="15" width="6" hidden="1" customWidth="1"/>
    <col min="16" max="16" width="3.625" style="31" customWidth="1"/>
    <col min="17" max="17" width="4.625" customWidth="1"/>
    <col min="18" max="18" width="3.625" style="10" customWidth="1"/>
    <col min="19" max="19" width="10.625" style="10" customWidth="1"/>
    <col min="20" max="20" width="4.625" customWidth="1"/>
    <col min="21" max="22" width="10.875" hidden="1" customWidth="1"/>
    <col min="23" max="23" width="4.625" hidden="1" customWidth="1"/>
    <col min="24" max="24" width="3.625" style="31" customWidth="1"/>
    <col min="25" max="25" width="4.625" customWidth="1"/>
    <col min="26" max="26" width="3.625" style="10" customWidth="1"/>
    <col min="27" max="27" width="10.625" style="42" customWidth="1"/>
    <col min="28" max="28" width="4.625" customWidth="1"/>
    <col min="29" max="31" width="6.625" hidden="1" customWidth="1"/>
    <col min="32" max="32" width="3.625" style="31" customWidth="1"/>
    <col min="33" max="33" width="4.625" customWidth="1"/>
    <col min="34" max="34" width="3.625" style="10" customWidth="1"/>
    <col min="35" max="35" width="10.625" style="42" customWidth="1"/>
    <col min="36" max="36" width="4.625" customWidth="1"/>
    <col min="37" max="38" width="10.875" hidden="1" customWidth="1"/>
    <col min="39" max="39" width="4.625" hidden="1" customWidth="1"/>
    <col min="40" max="40" width="3.625" style="31" customWidth="1"/>
    <col min="41" max="41" width="4.625" customWidth="1"/>
  </cols>
  <sheetData>
    <row r="1" spans="1:49" ht="19.5" customHeight="1">
      <c r="A1" s="8"/>
      <c r="B1" s="39"/>
      <c r="C1" s="39"/>
      <c r="D1" s="601" t="s">
        <v>18</v>
      </c>
      <c r="E1" s="601"/>
      <c r="F1" s="601"/>
      <c r="G1" s="601"/>
      <c r="H1" s="601"/>
      <c r="I1" s="601"/>
      <c r="J1" s="601"/>
      <c r="K1" s="5" t="s">
        <v>578</v>
      </c>
      <c r="L1" t="s">
        <v>424</v>
      </c>
      <c r="Z1" s="39"/>
      <c r="AA1" s="39"/>
      <c r="AB1" s="8"/>
      <c r="AC1" s="8"/>
      <c r="AD1" s="8"/>
      <c r="AE1" s="8"/>
      <c r="AG1" s="8"/>
      <c r="AH1" s="39"/>
      <c r="AI1" s="39"/>
      <c r="AJ1" s="8"/>
      <c r="AK1" s="8"/>
      <c r="AL1" s="8"/>
      <c r="AM1" s="8"/>
      <c r="AO1" s="8"/>
    </row>
    <row r="2" spans="1:49" ht="14.1" customHeight="1">
      <c r="A2" s="2" t="s">
        <v>14</v>
      </c>
      <c r="B2" s="40" t="s">
        <v>44</v>
      </c>
      <c r="C2" s="41" t="s">
        <v>45</v>
      </c>
      <c r="D2" s="602">
        <v>236</v>
      </c>
      <c r="E2" s="602"/>
      <c r="F2" s="28"/>
      <c r="G2" s="28"/>
      <c r="H2" s="28"/>
      <c r="I2" s="28"/>
      <c r="J2" s="43"/>
      <c r="K2" s="603" t="s">
        <v>369</v>
      </c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4"/>
      <c r="AH2" s="604"/>
      <c r="AI2" s="604"/>
      <c r="AJ2" s="604"/>
      <c r="AK2" s="604"/>
      <c r="AL2" s="604"/>
      <c r="AM2" s="604"/>
      <c r="AN2" s="604"/>
      <c r="AO2" s="604"/>
    </row>
    <row r="3" spans="1:49" s="10" customFormat="1" ht="14.1" customHeight="1">
      <c r="A3" s="605" t="s">
        <v>6</v>
      </c>
      <c r="B3" s="11"/>
      <c r="C3" s="606">
        <v>45908</v>
      </c>
      <c r="D3" s="606"/>
      <c r="E3" s="16"/>
      <c r="F3" s="16"/>
      <c r="G3" s="16"/>
      <c r="H3" s="27"/>
      <c r="I3" s="11" t="s">
        <v>7</v>
      </c>
      <c r="J3" s="11"/>
      <c r="K3" s="606">
        <f>C3+1</f>
        <v>45909</v>
      </c>
      <c r="L3" s="606"/>
      <c r="M3" s="16"/>
      <c r="N3" s="16"/>
      <c r="O3" s="16"/>
      <c r="P3" s="27"/>
      <c r="Q3" s="11" t="s">
        <v>8</v>
      </c>
      <c r="R3" s="115"/>
      <c r="S3" s="606">
        <f>C3+2</f>
        <v>45910</v>
      </c>
      <c r="T3" s="606"/>
      <c r="U3" s="16"/>
      <c r="V3" s="16"/>
      <c r="W3" s="16"/>
      <c r="X3" s="27"/>
      <c r="Y3" s="11" t="s">
        <v>9</v>
      </c>
      <c r="Z3" s="115"/>
      <c r="AA3" s="606">
        <f>C3+3</f>
        <v>45911</v>
      </c>
      <c r="AB3" s="606"/>
      <c r="AC3" s="16"/>
      <c r="AD3" s="16"/>
      <c r="AE3" s="16"/>
      <c r="AF3" s="27"/>
      <c r="AG3" s="11" t="s">
        <v>10</v>
      </c>
      <c r="AH3" s="115"/>
      <c r="AI3" s="606">
        <f>C3+4</f>
        <v>45912</v>
      </c>
      <c r="AJ3" s="606"/>
      <c r="AK3" s="16"/>
      <c r="AL3" s="16"/>
      <c r="AM3" s="16"/>
      <c r="AN3" s="27"/>
      <c r="AO3" s="11" t="s">
        <v>98</v>
      </c>
    </row>
    <row r="4" spans="1:49" s="10" customFormat="1" ht="14.1" customHeight="1">
      <c r="A4" s="605"/>
      <c r="B4" s="11" t="s">
        <v>46</v>
      </c>
      <c r="C4" s="11" t="s">
        <v>47</v>
      </c>
      <c r="D4" s="11" t="s">
        <v>15</v>
      </c>
      <c r="E4" s="11" t="s">
        <v>32</v>
      </c>
      <c r="F4" s="11" t="s">
        <v>33</v>
      </c>
      <c r="G4" s="11" t="s">
        <v>36</v>
      </c>
      <c r="H4" s="27" t="s">
        <v>35</v>
      </c>
      <c r="I4" s="11" t="s">
        <v>55</v>
      </c>
      <c r="J4" s="11" t="s">
        <v>50</v>
      </c>
      <c r="K4" s="11" t="s">
        <v>51</v>
      </c>
      <c r="L4" s="11" t="s">
        <v>52</v>
      </c>
      <c r="M4" s="11" t="s">
        <v>32</v>
      </c>
      <c r="N4" s="11" t="s">
        <v>33</v>
      </c>
      <c r="O4" s="11" t="s">
        <v>36</v>
      </c>
      <c r="P4" s="27" t="s">
        <v>31</v>
      </c>
      <c r="Q4" s="11" t="s">
        <v>55</v>
      </c>
      <c r="R4" s="115" t="s">
        <v>11</v>
      </c>
      <c r="S4" s="11" t="s">
        <v>12</v>
      </c>
      <c r="T4" s="11" t="s">
        <v>15</v>
      </c>
      <c r="U4" s="11" t="s">
        <v>32</v>
      </c>
      <c r="V4" s="11" t="s">
        <v>33</v>
      </c>
      <c r="W4" s="11" t="s">
        <v>36</v>
      </c>
      <c r="X4" s="27" t="s">
        <v>35</v>
      </c>
      <c r="Y4" s="11" t="s">
        <v>55</v>
      </c>
      <c r="Z4" s="115" t="s">
        <v>11</v>
      </c>
      <c r="AA4" s="11" t="s">
        <v>12</v>
      </c>
      <c r="AB4" s="11" t="s">
        <v>15</v>
      </c>
      <c r="AC4" s="11" t="s">
        <v>32</v>
      </c>
      <c r="AD4" s="11" t="s">
        <v>33</v>
      </c>
      <c r="AE4" s="11" t="s">
        <v>36</v>
      </c>
      <c r="AF4" s="27" t="s">
        <v>35</v>
      </c>
      <c r="AG4" s="11" t="s">
        <v>55</v>
      </c>
      <c r="AH4" s="115" t="s">
        <v>46</v>
      </c>
      <c r="AI4" s="11" t="s">
        <v>47</v>
      </c>
      <c r="AJ4" s="11" t="s">
        <v>15</v>
      </c>
      <c r="AK4" s="11" t="s">
        <v>32</v>
      </c>
      <c r="AL4" s="11" t="s">
        <v>33</v>
      </c>
      <c r="AM4" s="11" t="s">
        <v>36</v>
      </c>
      <c r="AN4" s="27" t="s">
        <v>35</v>
      </c>
      <c r="AO4" s="11" t="s">
        <v>55</v>
      </c>
    </row>
    <row r="5" spans="1:49" s="10" customFormat="1" ht="14.1" customHeight="1">
      <c r="A5" s="607" t="s">
        <v>13</v>
      </c>
      <c r="B5" s="72" t="s">
        <v>566</v>
      </c>
      <c r="C5" s="112" t="s">
        <v>91</v>
      </c>
      <c r="D5" s="113">
        <v>110</v>
      </c>
      <c r="E5" s="66">
        <f>D5/20</f>
        <v>5.5</v>
      </c>
      <c r="F5" s="11"/>
      <c r="G5" s="11"/>
      <c r="H5" s="102">
        <f>(D5*$D$2)/1000</f>
        <v>25.96</v>
      </c>
      <c r="I5" s="64"/>
      <c r="J5" s="72" t="s">
        <v>90</v>
      </c>
      <c r="K5" s="112" t="s">
        <v>91</v>
      </c>
      <c r="L5" s="113">
        <v>100</v>
      </c>
      <c r="M5" s="66">
        <f>L5/20</f>
        <v>5</v>
      </c>
      <c r="N5" s="11"/>
      <c r="O5" s="11"/>
      <c r="P5" s="102">
        <f>(L5*$D$2)/1000</f>
        <v>23.6</v>
      </c>
      <c r="Q5" s="64"/>
      <c r="R5" s="72" t="s">
        <v>109</v>
      </c>
      <c r="S5" s="112" t="s">
        <v>110</v>
      </c>
      <c r="T5" s="113">
        <v>115</v>
      </c>
      <c r="U5" s="66">
        <f>T5/20</f>
        <v>5.75</v>
      </c>
      <c r="V5" s="11"/>
      <c r="W5" s="11"/>
      <c r="X5" s="102">
        <f>(T5*$D$2)/1000</f>
        <v>27.14</v>
      </c>
      <c r="Y5" s="64"/>
      <c r="Z5" s="72" t="s">
        <v>320</v>
      </c>
      <c r="AA5" s="112" t="s">
        <v>91</v>
      </c>
      <c r="AB5" s="113">
        <v>90</v>
      </c>
      <c r="AC5" s="66">
        <f>AB5/20</f>
        <v>4.5</v>
      </c>
      <c r="AD5" s="11"/>
      <c r="AE5" s="11"/>
      <c r="AF5" s="102">
        <f>(AB5*$D$2)/1000</f>
        <v>21.24</v>
      </c>
      <c r="AG5" s="64"/>
      <c r="AH5" s="72" t="s">
        <v>568</v>
      </c>
      <c r="AI5" s="112" t="s">
        <v>91</v>
      </c>
      <c r="AJ5" s="113">
        <v>90</v>
      </c>
      <c r="AK5" s="66">
        <f>AJ5/20</f>
        <v>4.5</v>
      </c>
      <c r="AL5" s="11"/>
      <c r="AM5" s="11"/>
      <c r="AN5" s="102">
        <f>(AJ5*$D$2)/1000</f>
        <v>21.24</v>
      </c>
      <c r="AO5" s="64"/>
    </row>
    <row r="6" spans="1:49" s="10" customFormat="1" ht="14.1" customHeight="1">
      <c r="A6" s="607"/>
      <c r="B6" s="65" t="s">
        <v>73</v>
      </c>
      <c r="C6" s="74" t="s">
        <v>567</v>
      </c>
      <c r="D6" s="75">
        <v>10</v>
      </c>
      <c r="E6" s="66">
        <f>D6/20</f>
        <v>0.5</v>
      </c>
      <c r="F6" s="66"/>
      <c r="G6" s="11"/>
      <c r="H6" s="102">
        <f>(D6*$D$2)/1000</f>
        <v>2.36</v>
      </c>
      <c r="I6" s="106"/>
      <c r="J6" s="65" t="s">
        <v>73</v>
      </c>
      <c r="K6" s="74" t="s">
        <v>93</v>
      </c>
      <c r="L6" s="75">
        <v>20</v>
      </c>
      <c r="M6" s="66">
        <f>L6/20</f>
        <v>1</v>
      </c>
      <c r="N6" s="66"/>
      <c r="O6" s="11"/>
      <c r="P6" s="102">
        <f>(L6*$D$2)/1000</f>
        <v>4.72</v>
      </c>
      <c r="Q6" s="106"/>
      <c r="R6" s="65" t="s">
        <v>111</v>
      </c>
      <c r="S6" s="74"/>
      <c r="T6" s="75"/>
      <c r="U6" s="66"/>
      <c r="V6" s="66"/>
      <c r="W6" s="69"/>
      <c r="X6" s="106"/>
      <c r="Y6" s="138"/>
      <c r="Z6" s="65" t="s">
        <v>92</v>
      </c>
      <c r="AA6" s="74" t="s">
        <v>321</v>
      </c>
      <c r="AB6" s="75">
        <v>20</v>
      </c>
      <c r="AC6" s="66">
        <f>AB6/20</f>
        <v>1</v>
      </c>
      <c r="AD6" s="66"/>
      <c r="AE6" s="69"/>
      <c r="AF6" s="102">
        <f>(AB6*$D$2)/1000</f>
        <v>4.72</v>
      </c>
      <c r="AG6" s="64"/>
      <c r="AH6" s="65" t="s">
        <v>569</v>
      </c>
      <c r="AI6" s="74" t="s">
        <v>570</v>
      </c>
      <c r="AJ6" s="75">
        <v>20</v>
      </c>
      <c r="AK6" s="66">
        <f>AJ6/20</f>
        <v>1</v>
      </c>
      <c r="AL6" s="66"/>
      <c r="AM6" s="11"/>
      <c r="AN6" s="102">
        <f>(AJ6*$D$2)/1000</f>
        <v>4.72</v>
      </c>
      <c r="AO6" s="106"/>
    </row>
    <row r="7" spans="1:49" s="10" customFormat="1" ht="14.1" customHeight="1">
      <c r="A7" s="607"/>
      <c r="B7" s="18" t="s">
        <v>94</v>
      </c>
      <c r="C7" s="6"/>
      <c r="D7" s="25"/>
      <c r="E7" s="11"/>
      <c r="F7" s="11"/>
      <c r="G7" s="11"/>
      <c r="H7" s="64"/>
      <c r="I7" s="164"/>
      <c r="J7" s="18" t="s">
        <v>94</v>
      </c>
      <c r="K7" s="6"/>
      <c r="L7" s="11"/>
      <c r="M7" s="11"/>
      <c r="N7" s="11"/>
      <c r="O7" s="11"/>
      <c r="P7" s="27"/>
      <c r="Q7" s="106"/>
      <c r="R7" s="18" t="s">
        <v>112</v>
      </c>
      <c r="S7" s="6"/>
      <c r="T7" s="25"/>
      <c r="U7" s="11"/>
      <c r="V7" s="11"/>
      <c r="W7" s="11"/>
      <c r="X7" s="64"/>
      <c r="Y7" s="138"/>
      <c r="Z7" s="18" t="s">
        <v>94</v>
      </c>
      <c r="AA7" s="6"/>
      <c r="AB7" s="25"/>
      <c r="AC7" s="11"/>
      <c r="AD7" s="11"/>
      <c r="AE7" s="11"/>
      <c r="AF7" s="64"/>
      <c r="AG7" s="64"/>
      <c r="AH7" s="18" t="s">
        <v>94</v>
      </c>
      <c r="AI7" s="6"/>
      <c r="AJ7" s="11"/>
      <c r="AK7" s="11"/>
      <c r="AL7" s="11"/>
      <c r="AM7" s="11"/>
      <c r="AN7" s="27"/>
      <c r="AO7" s="106"/>
    </row>
    <row r="8" spans="1:49" s="10" customFormat="1" ht="14.1" customHeight="1">
      <c r="A8" s="607" t="s">
        <v>2</v>
      </c>
      <c r="B8" s="243" t="s">
        <v>147</v>
      </c>
      <c r="C8" s="97" t="s">
        <v>236</v>
      </c>
      <c r="D8" s="69">
        <v>60</v>
      </c>
      <c r="E8" s="126"/>
      <c r="F8" s="126">
        <f>D8/35</f>
        <v>1.7142857142857142</v>
      </c>
      <c r="G8" s="126"/>
      <c r="H8" s="127">
        <f>(D8*$D$2)/1000</f>
        <v>14.16</v>
      </c>
      <c r="I8" s="88"/>
      <c r="J8" s="310" t="s">
        <v>363</v>
      </c>
      <c r="K8" s="311" t="s">
        <v>372</v>
      </c>
      <c r="L8" s="87">
        <v>80</v>
      </c>
      <c r="M8" s="173"/>
      <c r="N8" s="90">
        <f>L8*0.7/35</f>
        <v>1.6</v>
      </c>
      <c r="O8" s="174"/>
      <c r="P8" s="102">
        <f>(L8*$D$2)/1000</f>
        <v>18.88</v>
      </c>
      <c r="Q8" s="88"/>
      <c r="R8" s="81" t="s">
        <v>133</v>
      </c>
      <c r="S8" s="83" t="s">
        <v>184</v>
      </c>
      <c r="T8" s="87">
        <v>60</v>
      </c>
      <c r="U8" s="139"/>
      <c r="V8" s="90"/>
      <c r="W8" s="86">
        <f>T8/100</f>
        <v>0.6</v>
      </c>
      <c r="X8" s="102">
        <f t="shared" ref="X8:X15" si="0">(T8*$D$2)/1000</f>
        <v>14.16</v>
      </c>
      <c r="Y8" s="64"/>
      <c r="Z8" s="67" t="s">
        <v>241</v>
      </c>
      <c r="AA8" s="83" t="s">
        <v>142</v>
      </c>
      <c r="AB8" s="87">
        <v>85</v>
      </c>
      <c r="AC8" s="126"/>
      <c r="AD8" s="87">
        <f>AB8*0.8/35</f>
        <v>1.9428571428571428</v>
      </c>
      <c r="AE8" s="137"/>
      <c r="AF8" s="102">
        <f>(AB8*$D$2)/1000</f>
        <v>20.059999999999999</v>
      </c>
      <c r="AG8" s="88"/>
      <c r="AH8" s="48" t="s">
        <v>271</v>
      </c>
      <c r="AI8" s="277" t="s">
        <v>272</v>
      </c>
      <c r="AJ8" s="203">
        <v>65</v>
      </c>
      <c r="AK8" s="104"/>
      <c r="AL8" s="87">
        <f>AJ8/35</f>
        <v>1.8571428571428572</v>
      </c>
      <c r="AM8" s="137"/>
      <c r="AN8" s="27">
        <f>(AJ8*$D$2)/1000</f>
        <v>15.34</v>
      </c>
      <c r="AO8" s="88"/>
      <c r="AQ8" s="378"/>
      <c r="AR8" s="380"/>
      <c r="AS8" s="378"/>
      <c r="AT8" s="378"/>
      <c r="AU8" s="378"/>
      <c r="AV8" s="378"/>
      <c r="AW8" s="394"/>
    </row>
    <row r="9" spans="1:49" s="10" customFormat="1" ht="14.1" customHeight="1">
      <c r="A9" s="607"/>
      <c r="B9" s="246" t="s">
        <v>190</v>
      </c>
      <c r="C9" s="205" t="s">
        <v>200</v>
      </c>
      <c r="D9" s="69">
        <v>1</v>
      </c>
      <c r="E9" s="139"/>
      <c r="F9" s="137"/>
      <c r="G9" s="134"/>
      <c r="H9" s="127">
        <f t="shared" ref="H9:H12" si="1">(D9*$D$2)/1000</f>
        <v>0.23599999999999999</v>
      </c>
      <c r="I9" s="85"/>
      <c r="J9" s="310" t="s">
        <v>364</v>
      </c>
      <c r="K9" s="83" t="s">
        <v>143</v>
      </c>
      <c r="L9" s="87">
        <v>1</v>
      </c>
      <c r="M9" s="126"/>
      <c r="N9" s="126"/>
      <c r="O9" s="84"/>
      <c r="P9" s="102">
        <f>(L9*$D$2)/1000</f>
        <v>0.23599999999999999</v>
      </c>
      <c r="Q9" s="85"/>
      <c r="R9" s="80" t="s">
        <v>139</v>
      </c>
      <c r="S9" s="83" t="s">
        <v>189</v>
      </c>
      <c r="T9" s="87">
        <v>10</v>
      </c>
      <c r="U9" s="126"/>
      <c r="V9" s="126"/>
      <c r="W9" s="86">
        <f>T9/100</f>
        <v>0.1</v>
      </c>
      <c r="X9" s="102">
        <f t="shared" si="0"/>
        <v>2.36</v>
      </c>
      <c r="Y9" s="64"/>
      <c r="Z9" s="68" t="s">
        <v>242</v>
      </c>
      <c r="AA9" s="61" t="s">
        <v>243</v>
      </c>
      <c r="AB9" s="87">
        <v>15</v>
      </c>
      <c r="AC9" s="126"/>
      <c r="AD9" s="126"/>
      <c r="AE9" s="137">
        <f>AB9/100</f>
        <v>0.15</v>
      </c>
      <c r="AF9" s="102">
        <f>(AB9*$D$2)/1000</f>
        <v>3.54</v>
      </c>
      <c r="AG9" s="85"/>
      <c r="AH9" s="91" t="s">
        <v>273</v>
      </c>
      <c r="AI9" s="277" t="s">
        <v>200</v>
      </c>
      <c r="AJ9" s="86">
        <v>1</v>
      </c>
      <c r="AK9" s="104"/>
      <c r="AL9" s="126"/>
      <c r="AM9" s="86"/>
      <c r="AN9" s="27">
        <f>(AJ9*$D$2)/1000</f>
        <v>0.23599999999999999</v>
      </c>
      <c r="AO9" s="85"/>
      <c r="AQ9" s="378"/>
      <c r="AR9" s="380"/>
      <c r="AS9" s="378"/>
      <c r="AT9" s="388"/>
      <c r="AU9" s="378"/>
      <c r="AV9" s="381"/>
      <c r="AW9" s="394"/>
    </row>
    <row r="10" spans="1:49" s="10" customFormat="1" ht="14.1" customHeight="1">
      <c r="A10" s="607"/>
      <c r="B10" s="246" t="s">
        <v>364</v>
      </c>
      <c r="C10" s="17" t="s">
        <v>201</v>
      </c>
      <c r="D10" s="69">
        <v>15</v>
      </c>
      <c r="E10" s="90"/>
      <c r="F10" s="90"/>
      <c r="G10" s="86">
        <f>D10/100</f>
        <v>0.15</v>
      </c>
      <c r="H10" s="127">
        <f t="shared" si="1"/>
        <v>3.54</v>
      </c>
      <c r="I10" s="85"/>
      <c r="J10" s="310" t="s">
        <v>133</v>
      </c>
      <c r="K10" s="194"/>
      <c r="L10" s="87"/>
      <c r="M10" s="52"/>
      <c r="N10" s="52"/>
      <c r="O10" s="84"/>
      <c r="P10" s="102"/>
      <c r="Q10" s="85"/>
      <c r="R10" s="80" t="s">
        <v>239</v>
      </c>
      <c r="S10" s="83" t="s">
        <v>230</v>
      </c>
      <c r="T10" s="87">
        <v>20</v>
      </c>
      <c r="U10" s="126"/>
      <c r="V10" s="126">
        <f>T10*0.9/55</f>
        <v>0.32727272727272727</v>
      </c>
      <c r="W10" s="86"/>
      <c r="X10" s="102">
        <f t="shared" si="0"/>
        <v>4.72</v>
      </c>
      <c r="Y10" s="64"/>
      <c r="Z10" s="68" t="s">
        <v>244</v>
      </c>
      <c r="AA10" s="61" t="s">
        <v>248</v>
      </c>
      <c r="AB10" s="87">
        <v>0.5</v>
      </c>
      <c r="AC10" s="178"/>
      <c r="AD10" s="126"/>
      <c r="AE10" s="137"/>
      <c r="AF10" s="102">
        <f>(AB10*$D$2)/1000</f>
        <v>0.11799999999999999</v>
      </c>
      <c r="AG10" s="85"/>
      <c r="AH10" s="91" t="s">
        <v>135</v>
      </c>
      <c r="AI10" s="277" t="s">
        <v>274</v>
      </c>
      <c r="AJ10" s="87">
        <v>1</v>
      </c>
      <c r="AK10" s="104"/>
      <c r="AL10" s="87"/>
      <c r="AM10" s="87"/>
      <c r="AN10" s="27">
        <f>(AJ10*$D$2)/1000</f>
        <v>0.23599999999999999</v>
      </c>
      <c r="AO10" s="85"/>
      <c r="AQ10" s="378"/>
      <c r="AR10" s="380"/>
      <c r="AS10" s="378"/>
      <c r="AT10" s="388"/>
      <c r="AU10" s="378"/>
      <c r="AV10" s="381"/>
      <c r="AW10" s="394"/>
    </row>
    <row r="11" spans="1:49" s="10" customFormat="1" ht="14.1" customHeight="1">
      <c r="A11" s="607"/>
      <c r="B11" s="246" t="s">
        <v>135</v>
      </c>
      <c r="C11" s="17" t="s">
        <v>237</v>
      </c>
      <c r="D11" s="69">
        <v>2</v>
      </c>
      <c r="E11" s="49"/>
      <c r="F11" s="126"/>
      <c r="G11" s="86"/>
      <c r="H11" s="127">
        <f t="shared" si="1"/>
        <v>0.47199999999999998</v>
      </c>
      <c r="I11" s="85"/>
      <c r="J11" s="266" t="s">
        <v>375</v>
      </c>
      <c r="K11" s="489"/>
      <c r="L11" s="52"/>
      <c r="M11" s="52"/>
      <c r="N11" s="52"/>
      <c r="O11" s="84"/>
      <c r="P11" s="102"/>
      <c r="Q11" s="85"/>
      <c r="R11" s="149" t="s">
        <v>183</v>
      </c>
      <c r="S11" s="83" t="s">
        <v>527</v>
      </c>
      <c r="T11" s="87">
        <v>25</v>
      </c>
      <c r="U11" s="126"/>
      <c r="V11" s="134">
        <f>T11/35</f>
        <v>0.7142857142857143</v>
      </c>
      <c r="W11" s="86"/>
      <c r="X11" s="102">
        <f t="shared" si="0"/>
        <v>5.9</v>
      </c>
      <c r="Y11" s="64"/>
      <c r="Z11" s="68" t="s">
        <v>245</v>
      </c>
      <c r="AA11" s="61" t="s">
        <v>246</v>
      </c>
      <c r="AB11" s="87">
        <v>25</v>
      </c>
      <c r="AC11" s="126">
        <f>AB11/90</f>
        <v>0.27777777777777779</v>
      </c>
      <c r="AD11" s="126"/>
      <c r="AE11" s="126"/>
      <c r="AF11" s="102">
        <f>(AB11*$D$2)/1000</f>
        <v>5.9</v>
      </c>
      <c r="AG11" s="85"/>
      <c r="AH11" s="91" t="s">
        <v>136</v>
      </c>
      <c r="AI11" s="277" t="s">
        <v>275</v>
      </c>
      <c r="AJ11" s="87">
        <v>35</v>
      </c>
      <c r="AK11" s="104"/>
      <c r="AL11" s="126"/>
      <c r="AM11" s="87">
        <f>AJ11/100</f>
        <v>0.35</v>
      </c>
      <c r="AN11" s="27">
        <f>(AJ11*$D$2)/1000</f>
        <v>8.26</v>
      </c>
      <c r="AO11" s="85"/>
      <c r="AQ11" s="378"/>
      <c r="AR11" s="380"/>
      <c r="AS11" s="378"/>
      <c r="AT11" s="378"/>
      <c r="AU11" s="388"/>
      <c r="AV11" s="381"/>
      <c r="AW11" s="394"/>
    </row>
    <row r="12" spans="1:49" s="10" customFormat="1" ht="14.1" customHeight="1">
      <c r="A12" s="607"/>
      <c r="B12" s="246" t="s">
        <v>347</v>
      </c>
      <c r="C12" s="83" t="s">
        <v>452</v>
      </c>
      <c r="D12" s="87">
        <v>20</v>
      </c>
      <c r="E12" s="90"/>
      <c r="F12" s="90">
        <f>D12/40</f>
        <v>0.5</v>
      </c>
      <c r="G12" s="178"/>
      <c r="H12" s="127">
        <f t="shared" si="1"/>
        <v>4.72</v>
      </c>
      <c r="I12" s="85"/>
      <c r="J12" s="177" t="s">
        <v>440</v>
      </c>
      <c r="K12" s="305"/>
      <c r="L12" s="86"/>
      <c r="M12" s="90"/>
      <c r="N12" s="90"/>
      <c r="O12" s="178"/>
      <c r="P12" s="127"/>
      <c r="Q12" s="188"/>
      <c r="R12" s="99" t="s">
        <v>202</v>
      </c>
      <c r="S12" s="83" t="s">
        <v>251</v>
      </c>
      <c r="T12" s="87">
        <v>20</v>
      </c>
      <c r="U12" s="126">
        <f>T12/85</f>
        <v>0.23529411764705882</v>
      </c>
      <c r="V12" s="87"/>
      <c r="W12" s="137"/>
      <c r="X12" s="102">
        <f t="shared" si="0"/>
        <v>4.72</v>
      </c>
      <c r="Y12" s="88"/>
      <c r="Z12" s="68" t="s">
        <v>133</v>
      </c>
      <c r="AA12" s="61"/>
      <c r="AB12" s="87"/>
      <c r="AC12" s="126"/>
      <c r="AD12" s="126"/>
      <c r="AE12" s="126"/>
      <c r="AF12" s="102"/>
      <c r="AG12" s="85"/>
      <c r="AH12" s="179" t="s">
        <v>134</v>
      </c>
      <c r="AI12" s="83"/>
      <c r="AJ12" s="87"/>
      <c r="AK12" s="104"/>
      <c r="AL12" s="87"/>
      <c r="AM12" s="137"/>
      <c r="AN12" s="82"/>
      <c r="AO12" s="199"/>
      <c r="AQ12" s="437"/>
      <c r="AR12" s="380"/>
      <c r="AS12" s="378"/>
      <c r="AT12" s="378"/>
      <c r="AU12" s="378"/>
      <c r="AV12" s="381"/>
      <c r="AW12" s="394"/>
    </row>
    <row r="13" spans="1:49" s="10" customFormat="1" ht="14.1" customHeight="1">
      <c r="A13" s="607"/>
      <c r="B13" s="140" t="s">
        <v>72</v>
      </c>
      <c r="C13" s="83"/>
      <c r="D13" s="101"/>
      <c r="E13" s="49"/>
      <c r="F13" s="87"/>
      <c r="G13" s="86"/>
      <c r="H13" s="96"/>
      <c r="I13" s="85"/>
      <c r="J13" s="99"/>
      <c r="K13" s="146"/>
      <c r="L13" s="160"/>
      <c r="M13" s="104"/>
      <c r="N13" s="126"/>
      <c r="O13" s="86"/>
      <c r="P13" s="127"/>
      <c r="Q13" s="85"/>
      <c r="R13" s="149"/>
      <c r="S13" s="83" t="s">
        <v>243</v>
      </c>
      <c r="T13" s="87">
        <v>15</v>
      </c>
      <c r="U13" s="87"/>
      <c r="V13" s="103"/>
      <c r="W13" s="86">
        <f>T13/100</f>
        <v>0.15</v>
      </c>
      <c r="X13" s="102">
        <f t="shared" si="0"/>
        <v>3.54</v>
      </c>
      <c r="Y13" s="85"/>
      <c r="Z13" s="99" t="s">
        <v>247</v>
      </c>
      <c r="AA13" s="146"/>
      <c r="AB13" s="160"/>
      <c r="AC13" s="104"/>
      <c r="AD13" s="126"/>
      <c r="AE13" s="86"/>
      <c r="AF13" s="127"/>
      <c r="AG13" s="85"/>
      <c r="AH13" s="259"/>
      <c r="AI13" s="97"/>
      <c r="AJ13" s="160"/>
      <c r="AK13" s="134"/>
      <c r="AL13" s="134"/>
      <c r="AM13" s="148"/>
      <c r="AN13" s="102"/>
      <c r="AO13" s="85"/>
    </row>
    <row r="14" spans="1:49" s="10" customFormat="1" ht="14.1" customHeight="1">
      <c r="A14" s="607"/>
      <c r="B14" s="172"/>
      <c r="C14" s="83"/>
      <c r="D14" s="87"/>
      <c r="E14" s="87"/>
      <c r="F14" s="87"/>
      <c r="G14" s="86"/>
      <c r="H14" s="96"/>
      <c r="I14" s="85"/>
      <c r="J14" s="182"/>
      <c r="K14" s="183"/>
      <c r="L14" s="48"/>
      <c r="M14" s="184"/>
      <c r="N14" s="181"/>
      <c r="O14" s="86"/>
      <c r="P14" s="127"/>
      <c r="Q14" s="85"/>
      <c r="R14" s="168"/>
      <c r="S14" s="83" t="s">
        <v>185</v>
      </c>
      <c r="T14" s="87">
        <v>2</v>
      </c>
      <c r="U14" s="170"/>
      <c r="V14" s="103"/>
      <c r="W14" s="86"/>
      <c r="X14" s="102">
        <f t="shared" si="0"/>
        <v>0.47199999999999998</v>
      </c>
      <c r="Y14" s="85"/>
      <c r="Z14" s="90"/>
      <c r="AA14" s="146"/>
      <c r="AB14" s="160"/>
      <c r="AC14" s="104"/>
      <c r="AD14" s="126"/>
      <c r="AE14" s="86"/>
      <c r="AF14" s="127"/>
      <c r="AG14" s="85"/>
      <c r="AH14" s="172"/>
      <c r="AI14" s="83"/>
      <c r="AJ14" s="87"/>
      <c r="AK14" s="87"/>
      <c r="AL14" s="87"/>
      <c r="AM14" s="86"/>
      <c r="AN14" s="96"/>
      <c r="AO14" s="85"/>
    </row>
    <row r="15" spans="1:49" s="10" customFormat="1" ht="14.1" customHeight="1">
      <c r="A15" s="607" t="s">
        <v>3</v>
      </c>
      <c r="B15" s="157" t="s">
        <v>525</v>
      </c>
      <c r="C15" s="83" t="s">
        <v>526</v>
      </c>
      <c r="D15" s="87">
        <v>55</v>
      </c>
      <c r="E15" s="126">
        <f>D15/220</f>
        <v>0.25</v>
      </c>
      <c r="F15" s="87"/>
      <c r="G15" s="134"/>
      <c r="H15" s="127">
        <f>(D15*$D$2)/1000</f>
        <v>12.98</v>
      </c>
      <c r="I15" s="141"/>
      <c r="J15" s="157" t="s">
        <v>210</v>
      </c>
      <c r="K15" s="83" t="s">
        <v>204</v>
      </c>
      <c r="L15" s="87">
        <v>45</v>
      </c>
      <c r="M15" s="126"/>
      <c r="N15" s="87"/>
      <c r="O15" s="134">
        <f>L15/100</f>
        <v>0.45</v>
      </c>
      <c r="P15" s="127">
        <f t="shared" ref="P15:P16" si="2">(L15*$D$2)/1000</f>
        <v>10.62</v>
      </c>
      <c r="Q15" s="570"/>
      <c r="R15" s="182"/>
      <c r="S15" s="258" t="s">
        <v>529</v>
      </c>
      <c r="T15" s="167">
        <v>15</v>
      </c>
      <c r="U15" s="126"/>
      <c r="V15" s="126">
        <f>T15/50</f>
        <v>0.3</v>
      </c>
      <c r="W15" s="86"/>
      <c r="X15" s="102">
        <f t="shared" si="0"/>
        <v>3.54</v>
      </c>
      <c r="Y15" s="88"/>
      <c r="Z15" s="48" t="s">
        <v>286</v>
      </c>
      <c r="AA15" s="83" t="s">
        <v>532</v>
      </c>
      <c r="AB15" s="87">
        <v>35</v>
      </c>
      <c r="AC15" s="126"/>
      <c r="AD15" s="90"/>
      <c r="AE15" s="137">
        <f>AB15/100</f>
        <v>0.35</v>
      </c>
      <c r="AF15" s="102">
        <f>(AB15*$D$2)/1000</f>
        <v>8.26</v>
      </c>
      <c r="AG15" s="85"/>
      <c r="AH15" s="67" t="s">
        <v>357</v>
      </c>
      <c r="AI15" s="61" t="s">
        <v>358</v>
      </c>
      <c r="AJ15" s="66">
        <v>50</v>
      </c>
      <c r="AK15" s="445">
        <f>AJ15/85</f>
        <v>0.58823529411764708</v>
      </c>
      <c r="AL15" s="66"/>
      <c r="AM15" s="69"/>
      <c r="AN15" s="77">
        <f>(AJ15*$D$2)/1000</f>
        <v>11.8</v>
      </c>
      <c r="AO15" s="85"/>
    </row>
    <row r="16" spans="1:49" s="10" customFormat="1" ht="14.1" customHeight="1">
      <c r="A16" s="607"/>
      <c r="B16" s="149" t="s">
        <v>159</v>
      </c>
      <c r="C16" s="83" t="s">
        <v>351</v>
      </c>
      <c r="D16" s="87">
        <v>10</v>
      </c>
      <c r="E16" s="90"/>
      <c r="F16" s="126"/>
      <c r="G16" s="86">
        <f>D16/100</f>
        <v>0.1</v>
      </c>
      <c r="H16" s="127">
        <f t="shared" ref="H16:H17" si="3">(D16*$D$2)/1000</f>
        <v>2.36</v>
      </c>
      <c r="I16" s="88"/>
      <c r="J16" s="149" t="s">
        <v>238</v>
      </c>
      <c r="K16" s="83" t="s">
        <v>197</v>
      </c>
      <c r="L16" s="87">
        <v>35</v>
      </c>
      <c r="M16" s="90"/>
      <c r="N16" s="126">
        <f>L16*0.9/55</f>
        <v>0.57272727272727275</v>
      </c>
      <c r="O16" s="86"/>
      <c r="P16" s="127">
        <f t="shared" si="2"/>
        <v>8.26</v>
      </c>
      <c r="Q16" s="92"/>
      <c r="R16" s="50" t="s">
        <v>465</v>
      </c>
      <c r="S16" s="258" t="s">
        <v>356</v>
      </c>
      <c r="T16" s="167">
        <v>70</v>
      </c>
      <c r="U16" s="126"/>
      <c r="V16" s="126">
        <f>T16*0.7/35</f>
        <v>1.4</v>
      </c>
      <c r="W16" s="86"/>
      <c r="X16" s="102">
        <f t="shared" ref="X16" si="4">(T16*$D$2)/1000</f>
        <v>16.52</v>
      </c>
      <c r="Y16" s="85"/>
      <c r="Z16" s="91" t="s">
        <v>530</v>
      </c>
      <c r="AA16" s="83" t="s">
        <v>442</v>
      </c>
      <c r="AB16" s="87">
        <v>10</v>
      </c>
      <c r="AC16" s="126"/>
      <c r="AD16" s="90"/>
      <c r="AE16" s="137">
        <f>AB16/100</f>
        <v>0.1</v>
      </c>
      <c r="AF16" s="102">
        <f>(AB16*$D$2)/1000</f>
        <v>2.36</v>
      </c>
      <c r="AG16" s="85"/>
      <c r="AH16" s="68" t="s">
        <v>138</v>
      </c>
      <c r="AI16" s="61" t="s">
        <v>352</v>
      </c>
      <c r="AJ16" s="66">
        <v>45</v>
      </c>
      <c r="AK16" s="441"/>
      <c r="AL16" s="63">
        <f>AJ16/140</f>
        <v>0.32142857142857145</v>
      </c>
      <c r="AM16" s="69"/>
      <c r="AN16" s="77">
        <f>(AJ16*$D$2)/1000</f>
        <v>10.62</v>
      </c>
      <c r="AO16" s="85"/>
    </row>
    <row r="17" spans="1:41" s="10" customFormat="1" ht="14.1" customHeight="1">
      <c r="A17" s="607"/>
      <c r="B17" s="149" t="s">
        <v>249</v>
      </c>
      <c r="C17" s="83" t="s">
        <v>442</v>
      </c>
      <c r="D17" s="87">
        <v>15</v>
      </c>
      <c r="E17" s="49"/>
      <c r="F17" s="126"/>
      <c r="G17" s="86">
        <f>D17/100</f>
        <v>0.15</v>
      </c>
      <c r="H17" s="127">
        <f t="shared" si="3"/>
        <v>3.54</v>
      </c>
      <c r="I17" s="85"/>
      <c r="J17" s="149" t="s">
        <v>239</v>
      </c>
      <c r="K17" s="83"/>
      <c r="L17" s="87"/>
      <c r="M17" s="49"/>
      <c r="N17" s="126"/>
      <c r="O17" s="86"/>
      <c r="P17" s="127"/>
      <c r="Q17" s="92"/>
      <c r="R17" s="91" t="s">
        <v>217</v>
      </c>
      <c r="S17" s="137"/>
      <c r="T17" s="257"/>
      <c r="U17" s="126"/>
      <c r="V17" s="126"/>
      <c r="W17" s="86"/>
      <c r="X17" s="127"/>
      <c r="Y17" s="176"/>
      <c r="Z17" s="91" t="s">
        <v>531</v>
      </c>
      <c r="AA17" s="83" t="s">
        <v>533</v>
      </c>
      <c r="AB17" s="87">
        <v>20</v>
      </c>
      <c r="AC17" s="126"/>
      <c r="AD17" s="90">
        <f>AB17/40</f>
        <v>0.5</v>
      </c>
      <c r="AE17" s="86"/>
      <c r="AF17" s="102">
        <f>(AB17*$D$2)/1000</f>
        <v>4.72</v>
      </c>
      <c r="AG17" s="85"/>
      <c r="AH17" s="68" t="s">
        <v>147</v>
      </c>
      <c r="AI17" s="61" t="s">
        <v>189</v>
      </c>
      <c r="AJ17" s="66">
        <v>15</v>
      </c>
      <c r="AK17" s="442"/>
      <c r="AL17" s="66"/>
      <c r="AM17" s="133">
        <f>AJ17/100</f>
        <v>0.15</v>
      </c>
      <c r="AN17" s="77">
        <f>(AJ17*$D$2)/1000</f>
        <v>3.54</v>
      </c>
      <c r="AO17" s="92"/>
    </row>
    <row r="18" spans="1:41" s="10" customFormat="1" ht="14.1" customHeight="1">
      <c r="A18" s="607"/>
      <c r="B18" s="91" t="s">
        <v>238</v>
      </c>
      <c r="C18" s="83"/>
      <c r="D18" s="87"/>
      <c r="E18" s="49"/>
      <c r="F18" s="134"/>
      <c r="G18" s="86"/>
      <c r="H18" s="127"/>
      <c r="I18" s="85"/>
      <c r="J18" s="91" t="s">
        <v>153</v>
      </c>
      <c r="K18" s="87"/>
      <c r="L18" s="87"/>
      <c r="M18" s="49"/>
      <c r="N18" s="134"/>
      <c r="O18" s="137"/>
      <c r="P18" s="127"/>
      <c r="Q18" s="85"/>
      <c r="R18" s="91" t="s">
        <v>133</v>
      </c>
      <c r="S18" s="83"/>
      <c r="T18" s="87"/>
      <c r="U18" s="126"/>
      <c r="V18" s="126"/>
      <c r="W18" s="86"/>
      <c r="X18" s="127"/>
      <c r="Y18" s="85"/>
      <c r="Z18" s="91" t="s">
        <v>238</v>
      </c>
      <c r="AA18" s="83" t="s">
        <v>522</v>
      </c>
      <c r="AB18" s="87">
        <v>1</v>
      </c>
      <c r="AC18" s="126"/>
      <c r="AD18" s="90"/>
      <c r="AE18" s="86"/>
      <c r="AF18" s="102">
        <f>(AB18*$D$2)/1000</f>
        <v>0.23599999999999999</v>
      </c>
      <c r="AG18" s="85"/>
      <c r="AH18" s="68" t="s">
        <v>253</v>
      </c>
      <c r="AI18" s="61" t="s">
        <v>475</v>
      </c>
      <c r="AJ18" s="203">
        <v>5</v>
      </c>
      <c r="AK18" s="104"/>
      <c r="AL18" s="87">
        <f>AJ18/35</f>
        <v>0.14285714285714285</v>
      </c>
      <c r="AM18" s="137"/>
      <c r="AN18" s="27">
        <f>(AJ18*$D$2)/1000</f>
        <v>1.18</v>
      </c>
      <c r="AO18" s="85"/>
    </row>
    <row r="19" spans="1:41" s="10" customFormat="1" ht="14.1" customHeight="1">
      <c r="A19" s="607"/>
      <c r="B19" s="99" t="s">
        <v>72</v>
      </c>
      <c r="C19" s="83"/>
      <c r="D19" s="87"/>
      <c r="E19" s="52"/>
      <c r="F19" s="87"/>
      <c r="G19" s="87"/>
      <c r="H19" s="102"/>
      <c r="I19" s="85"/>
      <c r="J19" s="99" t="s">
        <v>134</v>
      </c>
      <c r="K19" s="83"/>
      <c r="L19" s="87"/>
      <c r="M19" s="52"/>
      <c r="N19" s="87"/>
      <c r="O19" s="87"/>
      <c r="P19" s="102"/>
      <c r="Q19" s="92"/>
      <c r="R19" s="91" t="s">
        <v>144</v>
      </c>
      <c r="S19" s="97"/>
      <c r="T19" s="87"/>
      <c r="U19" s="126"/>
      <c r="V19" s="126"/>
      <c r="W19" s="86"/>
      <c r="X19" s="127"/>
      <c r="Y19" s="88"/>
      <c r="Z19" s="91"/>
      <c r="AA19" s="201"/>
      <c r="AB19" s="193"/>
      <c r="AC19" s="86"/>
      <c r="AD19" s="87"/>
      <c r="AE19" s="126"/>
      <c r="AF19" s="127"/>
      <c r="AG19" s="85"/>
      <c r="AH19" s="68" t="s">
        <v>354</v>
      </c>
      <c r="AI19" s="61"/>
      <c r="AJ19" s="66"/>
      <c r="AK19" s="132"/>
      <c r="AL19" s="78"/>
      <c r="AM19" s="56"/>
      <c r="AN19" s="77"/>
      <c r="AO19" s="92"/>
    </row>
    <row r="20" spans="1:41" s="10" customFormat="1" ht="14.1" customHeight="1">
      <c r="A20" s="607"/>
      <c r="B20" s="99"/>
      <c r="C20" s="83"/>
      <c r="D20" s="87"/>
      <c r="E20" s="52"/>
      <c r="F20" s="87"/>
      <c r="G20" s="87"/>
      <c r="H20" s="102"/>
      <c r="I20" s="85"/>
      <c r="J20" s="99"/>
      <c r="K20" s="83"/>
      <c r="L20" s="87"/>
      <c r="M20" s="283"/>
      <c r="N20" s="137"/>
      <c r="O20" s="134"/>
      <c r="P20" s="82"/>
      <c r="Q20" s="92"/>
      <c r="R20" s="99" t="s">
        <v>193</v>
      </c>
      <c r="S20" s="83"/>
      <c r="T20" s="87"/>
      <c r="U20" s="87"/>
      <c r="V20" s="87"/>
      <c r="W20" s="86"/>
      <c r="X20" s="96"/>
      <c r="Y20" s="88"/>
      <c r="Z20" s="91"/>
      <c r="AA20" s="201"/>
      <c r="AB20" s="193"/>
      <c r="AC20" s="86"/>
      <c r="AD20" s="87"/>
      <c r="AE20" s="126"/>
      <c r="AF20" s="127"/>
      <c r="AG20" s="85"/>
      <c r="AH20" s="227" t="s">
        <v>72</v>
      </c>
      <c r="AI20" s="443"/>
      <c r="AJ20" s="66"/>
      <c r="AK20" s="444"/>
      <c r="AL20" s="63"/>
      <c r="AM20" s="69"/>
      <c r="AN20" s="77"/>
      <c r="AO20" s="85"/>
    </row>
    <row r="21" spans="1:41" s="10" customFormat="1" ht="14.1" customHeight="1">
      <c r="A21" s="607"/>
      <c r="B21" s="90"/>
      <c r="C21" s="83"/>
      <c r="D21" s="52"/>
      <c r="E21" s="52"/>
      <c r="F21" s="52"/>
      <c r="G21" s="52"/>
      <c r="H21" s="96"/>
      <c r="I21" s="92"/>
      <c r="J21" s="228"/>
      <c r="K21" s="142"/>
      <c r="L21" s="87"/>
      <c r="M21" s="143"/>
      <c r="N21" s="126"/>
      <c r="O21" s="86"/>
      <c r="P21" s="127"/>
      <c r="Q21" s="85"/>
      <c r="R21" s="569"/>
      <c r="S21" s="51"/>
      <c r="T21" s="52"/>
      <c r="U21" s="52"/>
      <c r="V21" s="52"/>
      <c r="W21" s="52"/>
      <c r="X21" s="96"/>
      <c r="Y21" s="92"/>
      <c r="Z21" s="227" t="s">
        <v>134</v>
      </c>
      <c r="AA21" s="51"/>
      <c r="AB21" s="52"/>
      <c r="AC21" s="52"/>
      <c r="AD21" s="52"/>
      <c r="AE21" s="52"/>
      <c r="AF21" s="96"/>
      <c r="AG21" s="92"/>
      <c r="AH21" s="227"/>
      <c r="AI21" s="142"/>
      <c r="AJ21" s="87"/>
      <c r="AK21" s="52"/>
      <c r="AL21" s="52"/>
      <c r="AM21" s="52"/>
      <c r="AN21" s="96"/>
      <c r="AO21" s="85"/>
    </row>
    <row r="22" spans="1:41" s="10" customFormat="1" ht="14.1" customHeight="1">
      <c r="A22" s="598" t="s">
        <v>4</v>
      </c>
      <c r="B22" s="171" t="s">
        <v>119</v>
      </c>
      <c r="C22" s="159" t="s">
        <v>120</v>
      </c>
      <c r="D22" s="160">
        <v>75</v>
      </c>
      <c r="E22" s="52"/>
      <c r="F22" s="52"/>
      <c r="G22" s="86">
        <f>D22/100</f>
        <v>0.75</v>
      </c>
      <c r="H22" s="102">
        <f>(D22*$D$2)/1000</f>
        <v>17.7</v>
      </c>
      <c r="I22" s="88"/>
      <c r="J22" s="185" t="s">
        <v>121</v>
      </c>
      <c r="K22" s="159" t="s">
        <v>122</v>
      </c>
      <c r="L22" s="222">
        <v>75</v>
      </c>
      <c r="M22" s="90"/>
      <c r="N22" s="223"/>
      <c r="O22" s="134">
        <f>L22/100</f>
        <v>0.75</v>
      </c>
      <c r="P22" s="224">
        <f>(L22*$D$2)/1000</f>
        <v>17.7</v>
      </c>
      <c r="Q22" s="225"/>
      <c r="R22" s="171"/>
      <c r="S22" s="159"/>
      <c r="T22" s="160"/>
      <c r="U22" s="52"/>
      <c r="V22" s="52"/>
      <c r="W22" s="86"/>
      <c r="X22" s="102"/>
      <c r="Y22" s="225"/>
      <c r="Z22" s="171" t="s">
        <v>119</v>
      </c>
      <c r="AA22" s="159" t="s">
        <v>120</v>
      </c>
      <c r="AB22" s="160">
        <v>75</v>
      </c>
      <c r="AC22" s="52"/>
      <c r="AD22" s="52"/>
      <c r="AE22" s="86">
        <f>AB22/100</f>
        <v>0.75</v>
      </c>
      <c r="AF22" s="102">
        <f>(AB22*$D$2)/1000</f>
        <v>17.7</v>
      </c>
      <c r="AG22" s="225"/>
      <c r="AH22" s="185" t="s">
        <v>299</v>
      </c>
      <c r="AI22" s="159" t="s">
        <v>120</v>
      </c>
      <c r="AJ22" s="160">
        <v>75</v>
      </c>
      <c r="AK22" s="52"/>
      <c r="AL22" s="52"/>
      <c r="AM22" s="86">
        <f>AJ22/100</f>
        <v>0.75</v>
      </c>
      <c r="AN22" s="102">
        <f>(AJ22*$D$2)/1000</f>
        <v>17.7</v>
      </c>
      <c r="AO22" s="88"/>
    </row>
    <row r="23" spans="1:41" s="10" customFormat="1" ht="14.1" customHeight="1">
      <c r="A23" s="599"/>
      <c r="B23" s="171" t="s">
        <v>123</v>
      </c>
      <c r="C23" s="590" t="s">
        <v>124</v>
      </c>
      <c r="D23" s="87"/>
      <c r="E23" s="87"/>
      <c r="F23" s="87"/>
      <c r="G23" s="86"/>
      <c r="H23" s="96"/>
      <c r="I23" s="85"/>
      <c r="J23" s="185" t="s">
        <v>125</v>
      </c>
      <c r="K23" s="590" t="s">
        <v>124</v>
      </c>
      <c r="L23" s="87"/>
      <c r="M23" s="87"/>
      <c r="N23" s="87"/>
      <c r="O23" s="86"/>
      <c r="P23" s="96"/>
      <c r="Q23" s="85"/>
      <c r="R23" s="171"/>
      <c r="S23" s="590"/>
      <c r="T23" s="87"/>
      <c r="U23" s="87"/>
      <c r="V23" s="87"/>
      <c r="W23" s="86"/>
      <c r="X23" s="96"/>
      <c r="Y23" s="85"/>
      <c r="Z23" s="171" t="s">
        <v>123</v>
      </c>
      <c r="AA23" s="590" t="s">
        <v>124</v>
      </c>
      <c r="AB23" s="87"/>
      <c r="AC23" s="87"/>
      <c r="AD23" s="87"/>
      <c r="AE23" s="86"/>
      <c r="AF23" s="96"/>
      <c r="AG23" s="85"/>
      <c r="AH23" s="171" t="s">
        <v>123</v>
      </c>
      <c r="AI23" s="590" t="s">
        <v>124</v>
      </c>
      <c r="AJ23" s="87"/>
      <c r="AK23" s="87"/>
      <c r="AL23" s="87"/>
      <c r="AM23" s="86"/>
      <c r="AN23" s="96"/>
      <c r="AO23" s="85"/>
    </row>
    <row r="24" spans="1:41" s="10" customFormat="1" ht="14.1" customHeight="1">
      <c r="A24" s="599"/>
      <c r="B24" s="171" t="s">
        <v>126</v>
      </c>
      <c r="C24" s="591"/>
      <c r="D24" s="87"/>
      <c r="E24" s="87"/>
      <c r="F24" s="52"/>
      <c r="G24" s="86"/>
      <c r="H24" s="96"/>
      <c r="I24" s="85"/>
      <c r="J24" s="185" t="s">
        <v>126</v>
      </c>
      <c r="K24" s="591"/>
      <c r="L24" s="160"/>
      <c r="M24" s="87"/>
      <c r="N24" s="52"/>
      <c r="O24" s="86"/>
      <c r="P24" s="96"/>
      <c r="Q24" s="85"/>
      <c r="R24" s="171"/>
      <c r="S24" s="591"/>
      <c r="T24" s="87"/>
      <c r="U24" s="87"/>
      <c r="V24" s="52"/>
      <c r="W24" s="86"/>
      <c r="X24" s="96"/>
      <c r="Y24" s="85"/>
      <c r="Z24" s="171" t="s">
        <v>126</v>
      </c>
      <c r="AA24" s="591"/>
      <c r="AB24" s="87"/>
      <c r="AC24" s="87"/>
      <c r="AD24" s="52"/>
      <c r="AE24" s="86"/>
      <c r="AF24" s="96"/>
      <c r="AG24" s="85"/>
      <c r="AH24" s="171" t="s">
        <v>126</v>
      </c>
      <c r="AI24" s="591"/>
      <c r="AJ24" s="87"/>
      <c r="AK24" s="87"/>
      <c r="AL24" s="52"/>
      <c r="AM24" s="86"/>
      <c r="AN24" s="96"/>
      <c r="AO24" s="85"/>
    </row>
    <row r="25" spans="1:41" s="10" customFormat="1" ht="14.1" customHeight="1">
      <c r="A25" s="600"/>
      <c r="B25" s="172" t="s">
        <v>127</v>
      </c>
      <c r="C25" s="591"/>
      <c r="D25" s="87"/>
      <c r="E25" s="87"/>
      <c r="F25" s="87"/>
      <c r="G25" s="86"/>
      <c r="H25" s="96"/>
      <c r="I25" s="85"/>
      <c r="J25" s="90" t="s">
        <v>127</v>
      </c>
      <c r="K25" s="591"/>
      <c r="L25" s="87"/>
      <c r="M25" s="87"/>
      <c r="N25" s="87"/>
      <c r="O25" s="86"/>
      <c r="P25" s="96"/>
      <c r="Q25" s="85"/>
      <c r="R25" s="172"/>
      <c r="S25" s="591"/>
      <c r="T25" s="87"/>
      <c r="U25" s="87"/>
      <c r="V25" s="87"/>
      <c r="W25" s="86"/>
      <c r="X25" s="96"/>
      <c r="Y25" s="85"/>
      <c r="Z25" s="172" t="s">
        <v>127</v>
      </c>
      <c r="AA25" s="591"/>
      <c r="AB25" s="87"/>
      <c r="AC25" s="87"/>
      <c r="AD25" s="87"/>
      <c r="AE25" s="86"/>
      <c r="AF25" s="96"/>
      <c r="AG25" s="85"/>
      <c r="AH25" s="172" t="s">
        <v>127</v>
      </c>
      <c r="AI25" s="591"/>
      <c r="AJ25" s="87"/>
      <c r="AK25" s="87"/>
      <c r="AL25" s="87"/>
      <c r="AM25" s="86"/>
      <c r="AN25" s="96"/>
      <c r="AO25" s="85"/>
    </row>
    <row r="26" spans="1:41" s="10" customFormat="1" ht="14.1" customHeight="1">
      <c r="A26" s="598" t="s">
        <v>5</v>
      </c>
      <c r="B26" s="48" t="s">
        <v>349</v>
      </c>
      <c r="C26" s="83" t="s">
        <v>189</v>
      </c>
      <c r="D26" s="86">
        <v>5</v>
      </c>
      <c r="E26" s="63"/>
      <c r="F26" s="66"/>
      <c r="G26" s="86">
        <f>D26/100</f>
        <v>0.05</v>
      </c>
      <c r="H26" s="102">
        <f t="shared" ref="H26:H31" si="5">(D26*$D$2)/1000</f>
        <v>1.18</v>
      </c>
      <c r="I26" s="85"/>
      <c r="J26" s="67" t="s">
        <v>151</v>
      </c>
      <c r="K26" s="61" t="s">
        <v>152</v>
      </c>
      <c r="L26" s="69">
        <v>25</v>
      </c>
      <c r="M26" s="132"/>
      <c r="N26" s="78"/>
      <c r="O26" s="56">
        <f>L26/100</f>
        <v>0.25</v>
      </c>
      <c r="P26" s="77">
        <f>(L26*$D$2)/1000</f>
        <v>5.9</v>
      </c>
      <c r="Q26" s="64"/>
      <c r="R26" s="467" t="s">
        <v>194</v>
      </c>
      <c r="S26" s="61" t="s">
        <v>352</v>
      </c>
      <c r="T26" s="66">
        <v>20</v>
      </c>
      <c r="U26" s="128"/>
      <c r="V26" s="128">
        <f>T26/80</f>
        <v>0.25</v>
      </c>
      <c r="W26" s="133"/>
      <c r="X26" s="102">
        <f>(T26*$D$2)/1000</f>
        <v>4.72</v>
      </c>
      <c r="Y26" s="64"/>
      <c r="Z26" s="67" t="s">
        <v>148</v>
      </c>
      <c r="AA26" s="17" t="s">
        <v>258</v>
      </c>
      <c r="AB26" s="87">
        <v>10</v>
      </c>
      <c r="AC26" s="69">
        <f>AB26/85</f>
        <v>0.11764705882352941</v>
      </c>
      <c r="AD26" s="69"/>
      <c r="AE26" s="69"/>
      <c r="AF26" s="102">
        <f t="shared" ref="AF26:AF31" si="6">(AB26*1460)/1000</f>
        <v>14.6</v>
      </c>
      <c r="AG26" s="64"/>
      <c r="AH26" s="67" t="s">
        <v>240</v>
      </c>
      <c r="AI26" s="17" t="s">
        <v>453</v>
      </c>
      <c r="AJ26" s="87">
        <v>30</v>
      </c>
      <c r="AK26" s="69"/>
      <c r="AL26" s="69"/>
      <c r="AM26" s="86">
        <f>AJ26/100</f>
        <v>0.3</v>
      </c>
      <c r="AN26" s="102">
        <f>(AJ26*$D$2)/1000</f>
        <v>7.08</v>
      </c>
      <c r="AO26" s="85"/>
    </row>
    <row r="27" spans="1:41" s="10" customFormat="1" ht="14.1" customHeight="1">
      <c r="A27" s="599"/>
      <c r="B27" s="91" t="s">
        <v>350</v>
      </c>
      <c r="C27" s="277" t="s">
        <v>351</v>
      </c>
      <c r="D27" s="86">
        <v>5</v>
      </c>
      <c r="E27" s="69"/>
      <c r="F27" s="69"/>
      <c r="G27" s="86">
        <f>D27/100</f>
        <v>0.05</v>
      </c>
      <c r="H27" s="102">
        <f t="shared" si="5"/>
        <v>1.18</v>
      </c>
      <c r="I27" s="92"/>
      <c r="J27" s="80" t="s">
        <v>140</v>
      </c>
      <c r="K27" s="61" t="s">
        <v>141</v>
      </c>
      <c r="L27" s="66">
        <v>10</v>
      </c>
      <c r="M27" s="69"/>
      <c r="N27" s="69">
        <f>L27*0.5/35</f>
        <v>0.14285714285714285</v>
      </c>
      <c r="O27" s="69"/>
      <c r="P27" s="77">
        <f>(L27*$D$2)/1000</f>
        <v>2.36</v>
      </c>
      <c r="Q27" s="76"/>
      <c r="R27" s="468" t="s">
        <v>127</v>
      </c>
      <c r="S27" s="70" t="s">
        <v>366</v>
      </c>
      <c r="T27" s="66">
        <v>1</v>
      </c>
      <c r="U27" s="155"/>
      <c r="V27" s="87"/>
      <c r="W27" s="69"/>
      <c r="X27" s="102">
        <f>(T27*$D$2)/1000</f>
        <v>0.23599999999999999</v>
      </c>
      <c r="Y27" s="76"/>
      <c r="Z27" s="68" t="s">
        <v>145</v>
      </c>
      <c r="AA27" s="255" t="s">
        <v>259</v>
      </c>
      <c r="AB27" s="87">
        <v>5</v>
      </c>
      <c r="AC27" s="69">
        <f>AB27/90</f>
        <v>5.5555555555555552E-2</v>
      </c>
      <c r="AD27" s="87"/>
      <c r="AE27" s="89"/>
      <c r="AF27" s="102">
        <f t="shared" si="6"/>
        <v>7.3</v>
      </c>
      <c r="AG27" s="76"/>
      <c r="AH27" s="68" t="s">
        <v>138</v>
      </c>
      <c r="AI27" s="255" t="s">
        <v>142</v>
      </c>
      <c r="AJ27" s="87">
        <v>10</v>
      </c>
      <c r="AK27" s="69"/>
      <c r="AL27" s="87">
        <f>AJ27*0.7/35</f>
        <v>0.2</v>
      </c>
      <c r="AM27" s="89"/>
      <c r="AN27" s="102">
        <f>(AJ27*$D$2)/1000</f>
        <v>2.36</v>
      </c>
      <c r="AO27" s="88"/>
    </row>
    <row r="28" spans="1:41" s="10" customFormat="1" ht="14.1" customHeight="1">
      <c r="A28" s="599"/>
      <c r="B28" s="91" t="s">
        <v>131</v>
      </c>
      <c r="C28" s="194" t="s">
        <v>184</v>
      </c>
      <c r="D28" s="86">
        <v>20</v>
      </c>
      <c r="E28" s="69"/>
      <c r="F28" s="69"/>
      <c r="G28" s="86">
        <f>D28/100</f>
        <v>0.2</v>
      </c>
      <c r="H28" s="102">
        <f t="shared" si="5"/>
        <v>4.72</v>
      </c>
      <c r="I28" s="85"/>
      <c r="J28" s="91" t="s">
        <v>220</v>
      </c>
      <c r="K28" s="61"/>
      <c r="L28" s="66"/>
      <c r="M28" s="66"/>
      <c r="N28" s="66"/>
      <c r="O28" s="56"/>
      <c r="P28" s="77"/>
      <c r="Q28" s="76"/>
      <c r="R28" s="468" t="s">
        <v>179</v>
      </c>
      <c r="S28" s="61" t="s">
        <v>365</v>
      </c>
      <c r="T28" s="66">
        <v>20</v>
      </c>
      <c r="U28" s="130"/>
      <c r="V28" s="63"/>
      <c r="W28" s="86">
        <f>T28/100</f>
        <v>0.2</v>
      </c>
      <c r="X28" s="27">
        <f>(T28*$D$2)/1000</f>
        <v>4.72</v>
      </c>
      <c r="Y28" s="76"/>
      <c r="Z28" s="68" t="s">
        <v>149</v>
      </c>
      <c r="AA28" s="17" t="s">
        <v>146</v>
      </c>
      <c r="AB28" s="87">
        <v>5</v>
      </c>
      <c r="AC28" s="69"/>
      <c r="AD28" s="69"/>
      <c r="AE28" s="86">
        <f>AB28/100</f>
        <v>0.05</v>
      </c>
      <c r="AF28" s="102">
        <f t="shared" si="6"/>
        <v>7.3</v>
      </c>
      <c r="AG28" s="76"/>
      <c r="AH28" s="68" t="s">
        <v>133</v>
      </c>
      <c r="AI28" s="17"/>
      <c r="AJ28" s="87"/>
      <c r="AK28" s="69"/>
      <c r="AL28" s="69"/>
      <c r="AM28" s="86"/>
      <c r="AN28" s="102"/>
      <c r="AO28" s="85"/>
    </row>
    <row r="29" spans="1:41" s="10" customFormat="1" ht="14.1" customHeight="1">
      <c r="A29" s="599"/>
      <c r="B29" s="68"/>
      <c r="C29" s="194" t="s">
        <v>352</v>
      </c>
      <c r="D29" s="203">
        <v>15</v>
      </c>
      <c r="E29" s="69"/>
      <c r="F29" s="69">
        <f>D29/140</f>
        <v>0.10714285714285714</v>
      </c>
      <c r="G29" s="69"/>
      <c r="H29" s="102">
        <f t="shared" si="5"/>
        <v>3.54</v>
      </c>
      <c r="I29" s="85"/>
      <c r="J29" s="91" t="s">
        <v>217</v>
      </c>
      <c r="K29" s="61"/>
      <c r="L29" s="66"/>
      <c r="M29" s="66"/>
      <c r="N29" s="66"/>
      <c r="O29" s="69"/>
      <c r="P29" s="77"/>
      <c r="Q29" s="76"/>
      <c r="R29" s="468" t="s">
        <v>180</v>
      </c>
      <c r="S29" s="61"/>
      <c r="T29" s="66"/>
      <c r="U29" s="130"/>
      <c r="V29" s="63"/>
      <c r="W29" s="134"/>
      <c r="X29" s="27"/>
      <c r="Y29" s="64"/>
      <c r="Z29" s="68" t="s">
        <v>131</v>
      </c>
      <c r="AA29" s="17" t="s">
        <v>260</v>
      </c>
      <c r="AB29" s="87">
        <v>1</v>
      </c>
      <c r="AC29" s="69"/>
      <c r="AD29" s="69"/>
      <c r="AE29" s="69"/>
      <c r="AF29" s="102">
        <f t="shared" si="6"/>
        <v>1.46</v>
      </c>
      <c r="AG29" s="64"/>
      <c r="AH29" s="68" t="s">
        <v>139</v>
      </c>
      <c r="AI29" s="17"/>
      <c r="AJ29" s="87"/>
      <c r="AK29" s="69"/>
      <c r="AL29" s="69"/>
      <c r="AM29" s="69"/>
      <c r="AN29" s="102"/>
      <c r="AO29" s="64"/>
    </row>
    <row r="30" spans="1:41" s="10" customFormat="1" ht="14.1" customHeight="1">
      <c r="A30" s="599"/>
      <c r="B30" s="68"/>
      <c r="C30" s="194" t="s">
        <v>353</v>
      </c>
      <c r="D30" s="86">
        <v>1</v>
      </c>
      <c r="E30" s="66"/>
      <c r="F30" s="66"/>
      <c r="G30" s="69"/>
      <c r="H30" s="102">
        <f t="shared" si="5"/>
        <v>0.23599999999999999</v>
      </c>
      <c r="I30" s="131"/>
      <c r="J30" s="50" t="s">
        <v>131</v>
      </c>
      <c r="K30" s="61"/>
      <c r="L30" s="66"/>
      <c r="M30" s="66"/>
      <c r="N30" s="66"/>
      <c r="O30" s="66"/>
      <c r="P30" s="27"/>
      <c r="Q30" s="76"/>
      <c r="R30" s="468" t="s">
        <v>0</v>
      </c>
      <c r="S30" s="69"/>
      <c r="T30" s="66"/>
      <c r="U30" s="60"/>
      <c r="V30" s="66"/>
      <c r="W30" s="66"/>
      <c r="X30" s="208"/>
      <c r="Y30" s="144"/>
      <c r="Z30" s="256"/>
      <c r="AA30" s="17" t="s">
        <v>150</v>
      </c>
      <c r="AB30" s="87">
        <v>10</v>
      </c>
      <c r="AC30" s="66"/>
      <c r="AD30" s="66">
        <f>AB30*0.9/55</f>
        <v>0.16363636363636364</v>
      </c>
      <c r="AE30" s="69"/>
      <c r="AF30" s="102">
        <f t="shared" si="6"/>
        <v>14.6</v>
      </c>
      <c r="AG30" s="64"/>
      <c r="AH30" s="68" t="s">
        <v>0</v>
      </c>
      <c r="AI30" s="17"/>
      <c r="AJ30" s="87"/>
      <c r="AK30" s="66"/>
      <c r="AL30" s="66"/>
      <c r="AM30" s="69"/>
      <c r="AN30" s="102"/>
      <c r="AO30" s="64"/>
    </row>
    <row r="31" spans="1:41" s="10" customFormat="1" ht="14.1" customHeight="1">
      <c r="A31" s="600"/>
      <c r="B31" s="68"/>
      <c r="C31" s="162" t="s">
        <v>230</v>
      </c>
      <c r="D31" s="86">
        <v>3</v>
      </c>
      <c r="E31" s="66"/>
      <c r="F31" s="66">
        <f>D31*0.9/55</f>
        <v>4.9090909090909095E-2</v>
      </c>
      <c r="G31" s="66"/>
      <c r="H31" s="102">
        <f t="shared" si="5"/>
        <v>0.70799999999999996</v>
      </c>
      <c r="I31" s="64"/>
      <c r="J31" s="256"/>
      <c r="K31" s="17"/>
      <c r="L31" s="87"/>
      <c r="M31" s="66"/>
      <c r="N31" s="66"/>
      <c r="O31" s="86"/>
      <c r="P31" s="102"/>
      <c r="Q31" s="76"/>
      <c r="R31" s="99"/>
      <c r="S31" s="61"/>
      <c r="T31" s="66"/>
      <c r="U31" s="60"/>
      <c r="V31" s="66"/>
      <c r="W31" s="66"/>
      <c r="X31" s="77"/>
      <c r="Y31" s="107"/>
      <c r="Z31" s="256"/>
      <c r="AA31" s="17" t="s">
        <v>261</v>
      </c>
      <c r="AB31" s="87">
        <v>6</v>
      </c>
      <c r="AC31" s="66"/>
      <c r="AD31" s="66"/>
      <c r="AE31" s="86">
        <f>AB31/100</f>
        <v>0.06</v>
      </c>
      <c r="AF31" s="102">
        <f t="shared" si="6"/>
        <v>8.76</v>
      </c>
      <c r="AG31" s="64"/>
      <c r="AH31" s="256"/>
      <c r="AI31" s="17"/>
      <c r="AJ31" s="87"/>
      <c r="AK31" s="66"/>
      <c r="AL31" s="66"/>
      <c r="AM31" s="86"/>
      <c r="AN31" s="102"/>
      <c r="AO31" s="107"/>
    </row>
    <row r="32" spans="1:41" s="10" customFormat="1" ht="14.1" customHeight="1">
      <c r="A32" s="241"/>
      <c r="B32" s="99" t="s">
        <v>72</v>
      </c>
      <c r="C32" s="54"/>
      <c r="D32" s="55"/>
      <c r="E32" s="22"/>
      <c r="F32" s="22"/>
      <c r="G32" s="22"/>
      <c r="H32" s="150"/>
      <c r="I32" s="151"/>
      <c r="J32" s="99" t="s">
        <v>72</v>
      </c>
      <c r="K32" s="54"/>
      <c r="L32" s="55"/>
      <c r="M32" s="22"/>
      <c r="N32" s="22"/>
      <c r="O32" s="69"/>
      <c r="P32" s="106"/>
      <c r="Q32" s="107"/>
      <c r="R32" s="99" t="s">
        <v>72</v>
      </c>
      <c r="S32" s="316"/>
      <c r="T32" s="446"/>
      <c r="U32" s="124"/>
      <c r="V32" s="125"/>
      <c r="W32" s="69"/>
      <c r="X32" s="150"/>
      <c r="Y32" s="151"/>
      <c r="Z32" s="99" t="s">
        <v>72</v>
      </c>
      <c r="AA32" s="54" t="s">
        <v>335</v>
      </c>
      <c r="AB32" s="559">
        <v>1</v>
      </c>
      <c r="AC32" s="22"/>
      <c r="AD32" s="22"/>
      <c r="AE32" s="22"/>
      <c r="AF32" s="150"/>
      <c r="AG32" s="151"/>
      <c r="AH32" s="99" t="s">
        <v>72</v>
      </c>
      <c r="AI32" s="316" t="s">
        <v>334</v>
      </c>
      <c r="AJ32" s="446">
        <v>1</v>
      </c>
      <c r="AK32" s="69"/>
      <c r="AL32" s="69"/>
      <c r="AM32" s="69"/>
      <c r="AN32" s="102"/>
      <c r="AO32" s="151"/>
    </row>
    <row r="33" spans="1:41" s="10" customFormat="1" ht="14.1" customHeight="1">
      <c r="A33" s="232"/>
      <c r="B33" s="71"/>
      <c r="C33" s="219" t="s">
        <v>61</v>
      </c>
      <c r="D33" s="150"/>
      <c r="E33" s="220"/>
      <c r="F33" s="220"/>
      <c r="G33" s="220"/>
      <c r="H33" s="150" t="s">
        <v>95</v>
      </c>
      <c r="I33" s="151" t="s">
        <v>577</v>
      </c>
      <c r="J33" s="71"/>
      <c r="K33" s="108" t="s">
        <v>56</v>
      </c>
      <c r="L33" s="119"/>
      <c r="M33" s="110"/>
      <c r="N33" s="110"/>
      <c r="O33" s="110"/>
      <c r="P33" s="150" t="s">
        <v>95</v>
      </c>
      <c r="Q33" s="151" t="s">
        <v>577</v>
      </c>
      <c r="R33" s="117"/>
      <c r="S33" s="108" t="s">
        <v>56</v>
      </c>
      <c r="T33" s="109"/>
      <c r="U33" s="110"/>
      <c r="V33" s="110"/>
      <c r="W33" s="110"/>
      <c r="X33" s="150" t="s">
        <v>95</v>
      </c>
      <c r="Y33" s="151" t="s">
        <v>577</v>
      </c>
      <c r="Z33" s="19"/>
      <c r="AA33" s="108" t="s">
        <v>56</v>
      </c>
      <c r="AB33" s="109"/>
      <c r="AC33" s="110"/>
      <c r="AD33" s="110"/>
      <c r="AE33" s="110"/>
      <c r="AF33" s="150" t="s">
        <v>95</v>
      </c>
      <c r="AG33" s="151" t="s">
        <v>577</v>
      </c>
      <c r="AH33" s="99"/>
      <c r="AI33" s="108" t="s">
        <v>56</v>
      </c>
      <c r="AJ33" s="55"/>
      <c r="AK33" s="66"/>
      <c r="AL33" s="66"/>
      <c r="AM33" s="69"/>
      <c r="AN33" s="150" t="s">
        <v>95</v>
      </c>
      <c r="AO33" s="151" t="s">
        <v>577</v>
      </c>
    </row>
    <row r="34" spans="1:41" s="10" customFormat="1" ht="14.1" customHeight="1">
      <c r="A34" s="594"/>
      <c r="B34" s="592" t="s">
        <v>62</v>
      </c>
      <c r="C34" s="36" t="s">
        <v>67</v>
      </c>
      <c r="D34" s="93"/>
      <c r="E34" s="111"/>
      <c r="F34" s="111"/>
      <c r="G34" s="111"/>
      <c r="H34" s="44">
        <v>4.5</v>
      </c>
      <c r="I34" s="45">
        <f>SUM(E5:E32)</f>
        <v>6.25</v>
      </c>
      <c r="J34" s="592" t="s">
        <v>57</v>
      </c>
      <c r="K34" s="36" t="s">
        <v>69</v>
      </c>
      <c r="L34" s="44"/>
      <c r="M34" s="120"/>
      <c r="N34" s="120"/>
      <c r="O34" s="120"/>
      <c r="P34" s="44">
        <v>4.5</v>
      </c>
      <c r="Q34" s="45">
        <f>SUM(M5:M32)</f>
        <v>6</v>
      </c>
      <c r="R34" s="592" t="s">
        <v>57</v>
      </c>
      <c r="S34" s="36" t="s">
        <v>69</v>
      </c>
      <c r="T34" s="44"/>
      <c r="U34" s="120"/>
      <c r="V34" s="120"/>
      <c r="W34" s="120"/>
      <c r="X34" s="44">
        <v>4.5</v>
      </c>
      <c r="Y34" s="45">
        <f>SUM(U5:U32)</f>
        <v>5.9852941176470589</v>
      </c>
      <c r="Z34" s="592" t="s">
        <v>57</v>
      </c>
      <c r="AA34" s="36" t="s">
        <v>69</v>
      </c>
      <c r="AB34" s="44"/>
      <c r="AC34" s="120"/>
      <c r="AD34" s="120"/>
      <c r="AE34" s="120"/>
      <c r="AF34" s="44">
        <v>4.5</v>
      </c>
      <c r="AG34" s="45">
        <f>SUM(AC5:AC32)</f>
        <v>5.950980392156862</v>
      </c>
      <c r="AH34" s="592" t="s">
        <v>57</v>
      </c>
      <c r="AI34" s="36" t="s">
        <v>69</v>
      </c>
      <c r="AJ34" s="44"/>
      <c r="AK34" s="120"/>
      <c r="AL34" s="120"/>
      <c r="AM34" s="120"/>
      <c r="AN34" s="44">
        <v>4.5</v>
      </c>
      <c r="AO34" s="45">
        <f>SUM(AK5:AK32)</f>
        <v>6.0882352941176467</v>
      </c>
    </row>
    <row r="35" spans="1:41" s="15" customFormat="1" ht="14.1" customHeight="1">
      <c r="A35" s="595"/>
      <c r="B35" s="592"/>
      <c r="C35" s="37" t="s">
        <v>68</v>
      </c>
      <c r="D35" s="94"/>
      <c r="E35" s="111"/>
      <c r="F35" s="111"/>
      <c r="G35" s="111"/>
      <c r="H35" s="45">
        <v>2</v>
      </c>
      <c r="I35" s="45">
        <f>SUM(F6:F32)</f>
        <v>2.3705194805194809</v>
      </c>
      <c r="J35" s="592"/>
      <c r="K35" s="37" t="s">
        <v>70</v>
      </c>
      <c r="L35" s="45"/>
      <c r="M35" s="120"/>
      <c r="N35" s="120"/>
      <c r="O35" s="120"/>
      <c r="P35" s="45">
        <v>2</v>
      </c>
      <c r="Q35" s="45">
        <f>SUM(N6:N32)</f>
        <v>2.3155844155844156</v>
      </c>
      <c r="R35" s="592"/>
      <c r="S35" s="37" t="s">
        <v>70</v>
      </c>
      <c r="T35" s="45"/>
      <c r="U35" s="120"/>
      <c r="V35" s="120"/>
      <c r="W35" s="120"/>
      <c r="X35" s="45">
        <v>2</v>
      </c>
      <c r="Y35" s="45">
        <f>SUM(V6:V32)</f>
        <v>2.9915584415584417</v>
      </c>
      <c r="Z35" s="592"/>
      <c r="AA35" s="37" t="s">
        <v>70</v>
      </c>
      <c r="AB35" s="45"/>
      <c r="AC35" s="120"/>
      <c r="AD35" s="120"/>
      <c r="AE35" s="120"/>
      <c r="AF35" s="45">
        <v>2</v>
      </c>
      <c r="AG35" s="45">
        <f>SUM(AD6:AD32)</f>
        <v>2.6064935064935066</v>
      </c>
      <c r="AH35" s="592"/>
      <c r="AI35" s="37" t="s">
        <v>70</v>
      </c>
      <c r="AJ35" s="45"/>
      <c r="AK35" s="120"/>
      <c r="AL35" s="120"/>
      <c r="AM35" s="120"/>
      <c r="AN35" s="45">
        <v>2</v>
      </c>
      <c r="AO35" s="45">
        <f>SUM(AL6:AL32)</f>
        <v>2.5214285714285718</v>
      </c>
    </row>
    <row r="36" spans="1:41" s="15" customFormat="1" ht="14.1" customHeight="1">
      <c r="A36" s="595"/>
      <c r="B36" s="592"/>
      <c r="C36" s="38" t="s">
        <v>63</v>
      </c>
      <c r="D36" s="95"/>
      <c r="E36" s="93"/>
      <c r="F36" s="93"/>
      <c r="G36" s="93"/>
      <c r="H36" s="45">
        <f>I36</f>
        <v>1.45</v>
      </c>
      <c r="I36" s="45">
        <f>SUM(G8:G32)</f>
        <v>1.45</v>
      </c>
      <c r="J36" s="592"/>
      <c r="K36" s="38" t="s">
        <v>58</v>
      </c>
      <c r="L36" s="46"/>
      <c r="M36" s="44"/>
      <c r="N36" s="44"/>
      <c r="O36" s="44"/>
      <c r="P36" s="45">
        <f>Q36</f>
        <v>1.45</v>
      </c>
      <c r="Q36" s="45">
        <f>SUM(O8:O32)</f>
        <v>1.45</v>
      </c>
      <c r="R36" s="592"/>
      <c r="S36" s="38" t="s">
        <v>58</v>
      </c>
      <c r="T36" s="46"/>
      <c r="U36" s="44"/>
      <c r="V36" s="44"/>
      <c r="W36" s="44"/>
      <c r="X36" s="45">
        <f>Y36</f>
        <v>1.05</v>
      </c>
      <c r="Y36" s="45">
        <f>SUM(W8:W32)</f>
        <v>1.05</v>
      </c>
      <c r="Z36" s="592"/>
      <c r="AA36" s="38" t="s">
        <v>58</v>
      </c>
      <c r="AB36" s="46"/>
      <c r="AC36" s="44"/>
      <c r="AD36" s="44"/>
      <c r="AE36" s="44"/>
      <c r="AF36" s="45">
        <f>AG36</f>
        <v>1.4600000000000002</v>
      </c>
      <c r="AG36" s="45">
        <f>SUM(AE8:AE32)</f>
        <v>1.4600000000000002</v>
      </c>
      <c r="AH36" s="592"/>
      <c r="AI36" s="38" t="s">
        <v>58</v>
      </c>
      <c r="AJ36" s="46"/>
      <c r="AK36" s="44"/>
      <c r="AL36" s="44"/>
      <c r="AM36" s="44"/>
      <c r="AN36" s="45">
        <f>AO36</f>
        <v>1.55</v>
      </c>
      <c r="AO36" s="45">
        <f>SUM(AM8:AM32)</f>
        <v>1.55</v>
      </c>
    </row>
    <row r="37" spans="1:41" s="10" customFormat="1" ht="14.1" customHeight="1">
      <c r="A37" s="595"/>
      <c r="B37" s="592"/>
      <c r="C37" s="38" t="s">
        <v>64</v>
      </c>
      <c r="D37" s="95"/>
      <c r="E37" s="94"/>
      <c r="F37" s="94"/>
      <c r="G37" s="94"/>
      <c r="H37" s="45">
        <f>I37</f>
        <v>0</v>
      </c>
      <c r="I37" s="45">
        <f>D32</f>
        <v>0</v>
      </c>
      <c r="J37" s="592"/>
      <c r="K37" s="38" t="s">
        <v>59</v>
      </c>
      <c r="L37" s="46"/>
      <c r="M37" s="45"/>
      <c r="N37" s="45"/>
      <c r="O37" s="45"/>
      <c r="P37" s="45">
        <f>Q37</f>
        <v>0</v>
      </c>
      <c r="Q37" s="45">
        <f>L32</f>
        <v>0</v>
      </c>
      <c r="R37" s="592"/>
      <c r="S37" s="38" t="s">
        <v>59</v>
      </c>
      <c r="T37" s="46"/>
      <c r="U37" s="45"/>
      <c r="V37" s="45"/>
      <c r="W37" s="45"/>
      <c r="X37" s="45">
        <f>Y37</f>
        <v>0</v>
      </c>
      <c r="Y37" s="45">
        <f>T32</f>
        <v>0</v>
      </c>
      <c r="Z37" s="592"/>
      <c r="AA37" s="38" t="s">
        <v>59</v>
      </c>
      <c r="AB37" s="46"/>
      <c r="AC37" s="45"/>
      <c r="AD37" s="45"/>
      <c r="AE37" s="45"/>
      <c r="AF37" s="45">
        <f>AG37</f>
        <v>1</v>
      </c>
      <c r="AG37" s="45">
        <f>AB32</f>
        <v>1</v>
      </c>
      <c r="AH37" s="592"/>
      <c r="AI37" s="38" t="s">
        <v>59</v>
      </c>
      <c r="AJ37" s="46"/>
      <c r="AK37" s="45"/>
      <c r="AL37" s="45"/>
      <c r="AM37" s="45"/>
      <c r="AN37" s="45">
        <f>AO37</f>
        <v>0</v>
      </c>
      <c r="AO37" s="45">
        <v>0</v>
      </c>
    </row>
    <row r="38" spans="1:41" s="10" customFormat="1" ht="14.1" customHeight="1">
      <c r="A38" s="596"/>
      <c r="B38" s="593"/>
      <c r="C38" s="36" t="s">
        <v>66</v>
      </c>
      <c r="D38" s="95"/>
      <c r="E38" s="95"/>
      <c r="F38" s="95"/>
      <c r="G38" s="95"/>
      <c r="H38" s="45">
        <f>I38</f>
        <v>0</v>
      </c>
      <c r="I38" s="45">
        <v>0</v>
      </c>
      <c r="J38" s="592"/>
      <c r="K38" s="36" t="s">
        <v>66</v>
      </c>
      <c r="L38" s="46"/>
      <c r="M38" s="46"/>
      <c r="N38" s="46"/>
      <c r="O38" s="46"/>
      <c r="P38" s="45">
        <f>Q38</f>
        <v>0</v>
      </c>
      <c r="Q38" s="45">
        <v>0</v>
      </c>
      <c r="R38" s="592"/>
      <c r="S38" s="36" t="s">
        <v>66</v>
      </c>
      <c r="T38" s="46"/>
      <c r="U38" s="46"/>
      <c r="V38" s="46"/>
      <c r="W38" s="46"/>
      <c r="X38" s="45">
        <f>Y38</f>
        <v>0</v>
      </c>
      <c r="Y38" s="45">
        <v>0</v>
      </c>
      <c r="Z38" s="592"/>
      <c r="AA38" s="36" t="s">
        <v>66</v>
      </c>
      <c r="AB38" s="46"/>
      <c r="AC38" s="46"/>
      <c r="AD38" s="46"/>
      <c r="AE38" s="46"/>
      <c r="AF38" s="45">
        <f>AG38</f>
        <v>0</v>
      </c>
      <c r="AG38" s="45">
        <v>0</v>
      </c>
      <c r="AH38" s="592"/>
      <c r="AI38" s="36" t="s">
        <v>166</v>
      </c>
      <c r="AJ38" s="46"/>
      <c r="AK38" s="46"/>
      <c r="AL38" s="46"/>
      <c r="AM38" s="46"/>
      <c r="AN38" s="45">
        <f>AO38</f>
        <v>0</v>
      </c>
      <c r="AO38" s="45">
        <v>0</v>
      </c>
    </row>
    <row r="39" spans="1:41" s="10" customFormat="1" ht="14.1" customHeight="1">
      <c r="A39" s="596"/>
      <c r="B39" s="593"/>
      <c r="C39" s="242" t="s">
        <v>129</v>
      </c>
      <c r="D39" s="230"/>
      <c r="E39" s="230"/>
      <c r="F39" s="230"/>
      <c r="G39" s="230"/>
      <c r="H39" s="45">
        <v>2.5</v>
      </c>
      <c r="I39" s="45">
        <v>2.5</v>
      </c>
      <c r="J39" s="592"/>
      <c r="K39" s="242" t="s">
        <v>129</v>
      </c>
      <c r="L39" s="231"/>
      <c r="M39" s="231"/>
      <c r="N39" s="231"/>
      <c r="O39" s="231"/>
      <c r="P39" s="45">
        <v>2.5</v>
      </c>
      <c r="Q39" s="45">
        <v>2.5</v>
      </c>
      <c r="R39" s="592"/>
      <c r="S39" s="242" t="s">
        <v>129</v>
      </c>
      <c r="T39" s="231"/>
      <c r="U39" s="231"/>
      <c r="V39" s="231"/>
      <c r="W39" s="231"/>
      <c r="X39" s="45">
        <v>2.5</v>
      </c>
      <c r="Y39" s="45">
        <v>2.5</v>
      </c>
      <c r="Z39" s="592"/>
      <c r="AA39" s="242" t="s">
        <v>129</v>
      </c>
      <c r="AB39" s="231"/>
      <c r="AC39" s="231"/>
      <c r="AD39" s="231"/>
      <c r="AE39" s="231"/>
      <c r="AF39" s="45">
        <v>2.5</v>
      </c>
      <c r="AG39" s="45">
        <v>2.5</v>
      </c>
      <c r="AH39" s="592"/>
      <c r="AI39" s="242" t="s">
        <v>129</v>
      </c>
      <c r="AJ39" s="231"/>
      <c r="AK39" s="231"/>
      <c r="AL39" s="231"/>
      <c r="AM39" s="231"/>
      <c r="AN39" s="45">
        <v>2.5</v>
      </c>
      <c r="AO39" s="45">
        <v>2.5</v>
      </c>
    </row>
    <row r="40" spans="1:41" s="10" customFormat="1" ht="14.25" customHeight="1">
      <c r="A40" s="596"/>
      <c r="B40" s="593"/>
      <c r="C40" s="229" t="s">
        <v>65</v>
      </c>
      <c r="D40" s="230"/>
      <c r="E40" s="230"/>
      <c r="F40" s="230"/>
      <c r="G40" s="230"/>
      <c r="H40" s="47">
        <f>(H34*70)+(H35*75)+(H36*25)+(H37*60)+(H38*150)+(H39*45)</f>
        <v>613.75</v>
      </c>
      <c r="I40" s="47">
        <f>(I34*70)+(I35*75)+(I36*25)+(I37*60)+(I38*150)+(I39*45)</f>
        <v>764.03896103896113</v>
      </c>
      <c r="J40" s="593"/>
      <c r="K40" s="229" t="s">
        <v>38</v>
      </c>
      <c r="L40" s="231"/>
      <c r="M40" s="231"/>
      <c r="N40" s="231"/>
      <c r="O40" s="231"/>
      <c r="P40" s="47">
        <f>(P34*70)+(P35*75)+(P36*25)+(P37*60)+(P38*150)+(P39*45)</f>
        <v>613.75</v>
      </c>
      <c r="Q40" s="47">
        <f>(Q34*70)+(Q35*75)+(Q36*25)+(Q37*60)+(Q38*150)+(Q39*45)</f>
        <v>742.41883116883116</v>
      </c>
      <c r="R40" s="593"/>
      <c r="S40" s="229" t="s">
        <v>38</v>
      </c>
      <c r="T40" s="231"/>
      <c r="U40" s="231"/>
      <c r="V40" s="231"/>
      <c r="W40" s="231"/>
      <c r="X40" s="47">
        <f>(X34*70)+(X35*75)+(X36*25)+(X37*60)+(X38*150)+(X39*45)</f>
        <v>603.75</v>
      </c>
      <c r="Y40" s="47">
        <f>(Y34*70)+(Y35*75)+(Y36*25)+(Y37*60)+(Y38*150)+(Y39*45)</f>
        <v>782.08747135217732</v>
      </c>
      <c r="Z40" s="593"/>
      <c r="AA40" s="229" t="s">
        <v>38</v>
      </c>
      <c r="AB40" s="231"/>
      <c r="AC40" s="231"/>
      <c r="AD40" s="231"/>
      <c r="AE40" s="231"/>
      <c r="AF40" s="47">
        <f>(AF34*70)+(AF35*75)+(AF36*25)+(AF37*60)+(AF38*150)+(AF39*45)</f>
        <v>674</v>
      </c>
      <c r="AG40" s="47">
        <f>(AG34*70)+(AG35*75)+(AG36*25)+(AG37*60)+(AG38*150)+(AG39*45)</f>
        <v>821.05564043799336</v>
      </c>
      <c r="AH40" s="593"/>
      <c r="AI40" s="229" t="s">
        <v>38</v>
      </c>
      <c r="AJ40" s="231"/>
      <c r="AK40" s="231"/>
      <c r="AL40" s="231"/>
      <c r="AM40" s="231"/>
      <c r="AN40" s="47">
        <f>(AN34*70)+(AN35*75)+(AN36*25)+(AN37*60)+(AN38*150)+(AN39*45)</f>
        <v>616.25</v>
      </c>
      <c r="AO40" s="47">
        <f>(AO34*70)+(AO35*75)+(AO36*25)+(AO37*60)+(AO38*150)+(AO39*45)</f>
        <v>766.53361344537814</v>
      </c>
    </row>
    <row r="41" spans="1:41" s="10" customFormat="1" ht="8.25" customHeight="1">
      <c r="A41" s="233"/>
      <c r="B41" s="234"/>
      <c r="C41" s="235"/>
      <c r="D41" s="236"/>
      <c r="E41" s="236"/>
      <c r="F41" s="236"/>
      <c r="G41" s="236"/>
      <c r="H41" s="237"/>
      <c r="I41" s="237"/>
      <c r="J41" s="238"/>
      <c r="K41" s="235"/>
      <c r="L41" s="239"/>
      <c r="M41" s="239"/>
      <c r="N41" s="239"/>
      <c r="O41" s="239"/>
      <c r="P41" s="240"/>
      <c r="Q41" s="240"/>
      <c r="R41" s="238"/>
      <c r="S41" s="235"/>
      <c r="T41" s="239"/>
      <c r="U41" s="239"/>
      <c r="V41" s="239"/>
      <c r="W41" s="239"/>
      <c r="X41" s="240"/>
      <c r="Y41" s="240"/>
      <c r="Z41" s="238"/>
      <c r="AA41" s="235"/>
      <c r="AB41" s="239"/>
      <c r="AC41" s="239"/>
      <c r="AD41" s="239"/>
      <c r="AE41" s="239"/>
      <c r="AF41" s="240"/>
      <c r="AG41" s="240"/>
      <c r="AH41" s="238"/>
      <c r="AI41" s="235"/>
      <c r="AJ41" s="239"/>
      <c r="AK41" s="239"/>
      <c r="AL41" s="239"/>
      <c r="AM41" s="239"/>
      <c r="AN41" s="240"/>
      <c r="AO41" s="240"/>
    </row>
    <row r="42" spans="1:41" ht="19.5" customHeight="1">
      <c r="C42" s="42" t="s">
        <v>53</v>
      </c>
      <c r="K42" s="42" t="s">
        <v>60</v>
      </c>
      <c r="S42" s="10" t="s">
        <v>54</v>
      </c>
    </row>
    <row r="43" spans="1:41" ht="18.75" customHeight="1">
      <c r="C43" s="597" t="s">
        <v>118</v>
      </c>
      <c r="D43" s="597"/>
      <c r="E43" s="597"/>
      <c r="F43" s="597"/>
      <c r="G43" s="597"/>
      <c r="H43" s="597"/>
      <c r="I43" s="597"/>
      <c r="J43" s="597"/>
      <c r="K43" s="597"/>
      <c r="L43" s="597"/>
      <c r="M43" s="597"/>
      <c r="N43" s="597"/>
      <c r="O43" s="597"/>
    </row>
    <row r="44" spans="1:41" ht="14.1" customHeight="1">
      <c r="R44" s="294"/>
      <c r="S44" s="298"/>
      <c r="T44" s="294"/>
      <c r="U44" s="294"/>
      <c r="V44" s="294"/>
      <c r="W44" s="294"/>
      <c r="X44" s="295"/>
      <c r="AH44"/>
      <c r="AI44"/>
      <c r="AN44"/>
    </row>
    <row r="45" spans="1:41" ht="14.1" customHeight="1">
      <c r="R45" s="294"/>
      <c r="S45" s="293"/>
      <c r="T45" s="294"/>
      <c r="U45" s="294"/>
      <c r="V45" s="299"/>
      <c r="W45" s="294"/>
      <c r="X45" s="295"/>
    </row>
    <row r="46" spans="1:41" ht="14.1" customHeight="1">
      <c r="R46" s="294"/>
      <c r="S46" s="298"/>
      <c r="T46" s="294"/>
      <c r="U46" s="294"/>
      <c r="V46" s="294"/>
      <c r="W46" s="294"/>
      <c r="X46" s="295"/>
      <c r="AH46"/>
      <c r="AI46"/>
      <c r="AN46"/>
    </row>
    <row r="47" spans="1:41" ht="14.1" customHeight="1">
      <c r="R47" s="294"/>
      <c r="S47" s="293"/>
      <c r="T47" s="294"/>
      <c r="U47" s="300"/>
      <c r="V47" s="294"/>
      <c r="W47" s="294"/>
      <c r="X47" s="295"/>
      <c r="AH47"/>
      <c r="AI47"/>
      <c r="AN47"/>
    </row>
    <row r="48" spans="1:41" ht="14.1" customHeight="1">
      <c r="R48" s="294"/>
      <c r="S48" s="293"/>
      <c r="T48" s="294"/>
      <c r="U48" s="301"/>
      <c r="V48" s="301"/>
      <c r="W48" s="294"/>
      <c r="X48" s="295"/>
      <c r="AH48"/>
      <c r="AI48"/>
      <c r="AN48"/>
    </row>
    <row r="49" spans="20:26" ht="14.1" customHeight="1">
      <c r="T49" s="294"/>
      <c r="U49" s="298"/>
      <c r="V49" s="294"/>
      <c r="W49" s="381"/>
      <c r="X49" s="381"/>
      <c r="Y49" s="381"/>
      <c r="Z49" s="382"/>
    </row>
    <row r="50" spans="20:26" ht="14.1" customHeight="1">
      <c r="T50" s="294"/>
      <c r="U50" s="293"/>
      <c r="V50" s="294"/>
      <c r="W50" s="381"/>
      <c r="X50" s="435"/>
      <c r="Y50" s="381"/>
      <c r="Z50" s="382"/>
    </row>
    <row r="51" spans="20:26" ht="14.1" customHeight="1">
      <c r="T51" s="294"/>
      <c r="U51" s="298"/>
      <c r="V51" s="294"/>
      <c r="W51" s="381"/>
      <c r="X51" s="381"/>
      <c r="Y51" s="381"/>
      <c r="Z51" s="382"/>
    </row>
    <row r="52" spans="20:26" ht="14.1" customHeight="1">
      <c r="T52" s="294"/>
      <c r="U52" s="293"/>
      <c r="V52" s="381"/>
      <c r="W52" s="388"/>
      <c r="X52" s="381"/>
      <c r="Y52" s="381"/>
      <c r="Z52" s="382"/>
    </row>
    <row r="53" spans="20:26" ht="14.1" customHeight="1">
      <c r="T53" s="294"/>
      <c r="U53" s="293"/>
      <c r="V53" s="381"/>
      <c r="W53" s="301"/>
      <c r="X53" s="301"/>
      <c r="Y53" s="294"/>
      <c r="Z53" s="295"/>
    </row>
  </sheetData>
  <mergeCells count="26">
    <mergeCell ref="C43:O43"/>
    <mergeCell ref="A34:A40"/>
    <mergeCell ref="B34:B40"/>
    <mergeCell ref="J34:J40"/>
    <mergeCell ref="R34:R40"/>
    <mergeCell ref="AH34:AH40"/>
    <mergeCell ref="S23:S25"/>
    <mergeCell ref="AA23:AA25"/>
    <mergeCell ref="C23:C25"/>
    <mergeCell ref="Z34:Z40"/>
    <mergeCell ref="A26:A31"/>
    <mergeCell ref="A22:A25"/>
    <mergeCell ref="D1:J1"/>
    <mergeCell ref="K2:AO2"/>
    <mergeCell ref="K3:L3"/>
    <mergeCell ref="S3:T3"/>
    <mergeCell ref="A3:A4"/>
    <mergeCell ref="C3:D3"/>
    <mergeCell ref="AA3:AB3"/>
    <mergeCell ref="AI3:AJ3"/>
    <mergeCell ref="AI23:AI25"/>
    <mergeCell ref="A5:A7"/>
    <mergeCell ref="A8:A14"/>
    <mergeCell ref="A15:A21"/>
    <mergeCell ref="D2:E2"/>
    <mergeCell ref="K23:K25"/>
  </mergeCells>
  <phoneticPr fontId="22" type="noConversion"/>
  <pageMargins left="3.937007874015748E-2" right="0" top="0" bottom="0" header="0.31496062992125984" footer="0.31496062992125984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50"/>
  <sheetViews>
    <sheetView zoomScaleNormal="100" workbookViewId="0">
      <selection activeCell="AG35" sqref="AG35"/>
    </sheetView>
  </sheetViews>
  <sheetFormatPr defaultRowHeight="14.1" customHeight="1"/>
  <cols>
    <col min="1" max="1" width="2.875" customWidth="1"/>
    <col min="2" max="2" width="3.625" style="10" customWidth="1"/>
    <col min="3" max="3" width="10.625" style="10" customWidth="1"/>
    <col min="4" max="4" width="4.625" customWidth="1"/>
    <col min="5" max="5" width="5.5" hidden="1" customWidth="1"/>
    <col min="6" max="6" width="5.75" hidden="1" customWidth="1"/>
    <col min="7" max="7" width="5.5" hidden="1" customWidth="1"/>
    <col min="8" max="8" width="3.625" style="31" customWidth="1"/>
    <col min="9" max="9" width="4.625" customWidth="1"/>
    <col min="10" max="10" width="3.625" style="10" customWidth="1"/>
    <col min="11" max="11" width="10.625" style="10" customWidth="1"/>
    <col min="12" max="12" width="4.625" style="10" customWidth="1"/>
    <col min="13" max="13" width="6.625" hidden="1" customWidth="1"/>
    <col min="14" max="14" width="5.875" hidden="1" customWidth="1"/>
    <col min="15" max="15" width="5" hidden="1" customWidth="1"/>
    <col min="16" max="16" width="3.625" style="31" customWidth="1"/>
    <col min="17" max="17" width="4.625" customWidth="1"/>
    <col min="18" max="18" width="3.625" style="10" customWidth="1"/>
    <col min="19" max="19" width="10.625" style="10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1" customWidth="1"/>
    <col min="25" max="25" width="4.625" customWidth="1"/>
    <col min="26" max="26" width="3.625" style="10" customWidth="1"/>
    <col min="27" max="27" width="10.625" style="10" customWidth="1"/>
    <col min="28" max="28" width="4.625" style="5" customWidth="1"/>
    <col min="29" max="29" width="5.25" style="5" hidden="1" customWidth="1"/>
    <col min="30" max="30" width="10.875" style="5" hidden="1" customWidth="1"/>
    <col min="31" max="31" width="5.5" style="5" hidden="1" customWidth="1"/>
    <col min="32" max="32" width="3.625" style="31" customWidth="1"/>
    <col min="33" max="33" width="4.625" customWidth="1"/>
    <col min="34" max="34" width="3.625" style="10" customWidth="1"/>
    <col min="35" max="35" width="10.625" style="10" customWidth="1"/>
    <col min="36" max="36" width="4.625" customWidth="1"/>
    <col min="37" max="38" width="6.625" hidden="1" customWidth="1"/>
    <col min="39" max="39" width="6.625" style="5" hidden="1" customWidth="1"/>
    <col min="40" max="40" width="3.625" style="31" customWidth="1"/>
    <col min="41" max="41" width="4.625" customWidth="1"/>
    <col min="42" max="42" width="3.625" style="10" customWidth="1"/>
    <col min="43" max="43" width="10.625" style="10" customWidth="1"/>
    <col min="44" max="44" width="4.625" customWidth="1"/>
    <col min="45" max="46" width="6.625" hidden="1" customWidth="1"/>
    <col min="47" max="47" width="6.625" style="5" hidden="1" customWidth="1"/>
    <col min="48" max="48" width="3.625" style="31" customWidth="1"/>
    <col min="49" max="49" width="4.625" customWidth="1"/>
  </cols>
  <sheetData>
    <row r="1" spans="1:49" ht="19.5" customHeight="1">
      <c r="A1" s="8"/>
      <c r="B1" s="39"/>
      <c r="C1" s="39"/>
      <c r="D1" s="601" t="s">
        <v>18</v>
      </c>
      <c r="E1" s="601"/>
      <c r="F1" s="601"/>
      <c r="G1" s="601"/>
      <c r="H1" s="601"/>
      <c r="I1" s="601"/>
      <c r="J1" s="601"/>
      <c r="K1" s="5" t="s">
        <v>578</v>
      </c>
      <c r="L1" t="s">
        <v>425</v>
      </c>
      <c r="Z1" s="39"/>
      <c r="AA1" s="39"/>
      <c r="AB1" s="8"/>
      <c r="AC1" s="8"/>
      <c r="AD1" s="8"/>
      <c r="AE1" s="8"/>
      <c r="AG1" s="8"/>
      <c r="AH1" s="39"/>
      <c r="AI1" s="39"/>
      <c r="AJ1" s="8"/>
      <c r="AK1" s="8"/>
      <c r="AL1" s="8"/>
      <c r="AM1" s="8"/>
      <c r="AO1" s="8"/>
      <c r="AP1" s="39"/>
      <c r="AQ1" s="39"/>
      <c r="AR1" s="8"/>
      <c r="AS1" s="8"/>
      <c r="AT1" s="8"/>
      <c r="AU1" s="8"/>
      <c r="AW1" s="8"/>
    </row>
    <row r="2" spans="1:49" ht="14.1" customHeight="1">
      <c r="A2" s="2" t="s">
        <v>16</v>
      </c>
      <c r="B2" s="40" t="s">
        <v>48</v>
      </c>
      <c r="C2" s="40" t="s">
        <v>49</v>
      </c>
      <c r="D2" s="602">
        <v>236</v>
      </c>
      <c r="E2" s="602"/>
      <c r="F2" s="30"/>
      <c r="G2" s="30"/>
      <c r="H2" s="30"/>
      <c r="I2" s="30"/>
      <c r="J2" s="43"/>
      <c r="K2" s="603" t="s">
        <v>369</v>
      </c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4"/>
      <c r="AH2" s="604"/>
      <c r="AI2" s="604"/>
      <c r="AJ2" s="604"/>
      <c r="AK2" s="604"/>
      <c r="AL2" s="604"/>
      <c r="AM2" s="604"/>
      <c r="AN2" s="604"/>
      <c r="AO2" s="604"/>
      <c r="AP2"/>
      <c r="AQ2"/>
      <c r="AU2"/>
      <c r="AV2"/>
    </row>
    <row r="3" spans="1:49" s="10" customFormat="1" ht="14.1" customHeight="1">
      <c r="A3" s="605" t="s">
        <v>21</v>
      </c>
      <c r="B3" s="11"/>
      <c r="C3" s="606">
        <v>45915</v>
      </c>
      <c r="D3" s="606"/>
      <c r="E3" s="16"/>
      <c r="F3" s="16"/>
      <c r="G3" s="16"/>
      <c r="H3" s="27"/>
      <c r="I3" s="11" t="s">
        <v>22</v>
      </c>
      <c r="J3" s="11"/>
      <c r="K3" s="606">
        <f>C3+1</f>
        <v>45916</v>
      </c>
      <c r="L3" s="606"/>
      <c r="M3" s="16"/>
      <c r="N3" s="16"/>
      <c r="O3" s="16"/>
      <c r="P3" s="27"/>
      <c r="Q3" s="11" t="s">
        <v>23</v>
      </c>
      <c r="R3" s="115"/>
      <c r="S3" s="606">
        <f>C3+2</f>
        <v>45917</v>
      </c>
      <c r="T3" s="606"/>
      <c r="U3" s="16"/>
      <c r="V3" s="16"/>
      <c r="W3" s="16"/>
      <c r="X3" s="27"/>
      <c r="Y3" s="11" t="s">
        <v>24</v>
      </c>
      <c r="Z3" s="115"/>
      <c r="AA3" s="606">
        <f>C3+3</f>
        <v>45918</v>
      </c>
      <c r="AB3" s="606"/>
      <c r="AC3" s="16"/>
      <c r="AD3" s="16"/>
      <c r="AE3" s="16"/>
      <c r="AF3" s="27"/>
      <c r="AG3" s="11" t="s">
        <v>25</v>
      </c>
      <c r="AH3" s="115"/>
      <c r="AI3" s="616">
        <f>C3+4</f>
        <v>45919</v>
      </c>
      <c r="AJ3" s="617"/>
      <c r="AK3" s="16"/>
      <c r="AL3" s="16"/>
      <c r="AM3" s="16"/>
      <c r="AN3" s="27"/>
      <c r="AO3" s="389" t="s">
        <v>26</v>
      </c>
      <c r="AP3" s="426"/>
      <c r="AQ3" s="609"/>
      <c r="AR3" s="609"/>
      <c r="AS3" s="434"/>
      <c r="AT3" s="434"/>
      <c r="AU3" s="434"/>
      <c r="AV3" s="295"/>
      <c r="AW3" s="296"/>
    </row>
    <row r="4" spans="1:49" s="10" customFormat="1" ht="14.1" customHeight="1">
      <c r="A4" s="605"/>
      <c r="B4" s="11" t="s">
        <v>50</v>
      </c>
      <c r="C4" s="11" t="s">
        <v>51</v>
      </c>
      <c r="D4" s="11" t="s">
        <v>27</v>
      </c>
      <c r="E4" s="11" t="s">
        <v>32</v>
      </c>
      <c r="F4" s="11" t="s">
        <v>34</v>
      </c>
      <c r="G4" s="11" t="s">
        <v>37</v>
      </c>
      <c r="H4" s="27" t="s">
        <v>31</v>
      </c>
      <c r="I4" s="20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34</v>
      </c>
      <c r="O4" s="11" t="s">
        <v>37</v>
      </c>
      <c r="P4" s="27" t="s">
        <v>31</v>
      </c>
      <c r="Q4" s="20" t="s">
        <v>55</v>
      </c>
      <c r="R4" s="115" t="s">
        <v>11</v>
      </c>
      <c r="S4" s="11" t="s">
        <v>12</v>
      </c>
      <c r="T4" s="11" t="s">
        <v>27</v>
      </c>
      <c r="U4" s="11" t="s">
        <v>32</v>
      </c>
      <c r="V4" s="11" t="s">
        <v>34</v>
      </c>
      <c r="W4" s="11" t="s">
        <v>37</v>
      </c>
      <c r="X4" s="27" t="s">
        <v>31</v>
      </c>
      <c r="Y4" s="20" t="s">
        <v>55</v>
      </c>
      <c r="Z4" s="115" t="s">
        <v>11</v>
      </c>
      <c r="AA4" s="11" t="s">
        <v>12</v>
      </c>
      <c r="AB4" s="11" t="s">
        <v>27</v>
      </c>
      <c r="AC4" s="11" t="s">
        <v>32</v>
      </c>
      <c r="AD4" s="11" t="s">
        <v>34</v>
      </c>
      <c r="AE4" s="11" t="s">
        <v>37</v>
      </c>
      <c r="AF4" s="27" t="s">
        <v>31</v>
      </c>
      <c r="AG4" s="20" t="s">
        <v>55</v>
      </c>
      <c r="AH4" s="115" t="s">
        <v>11</v>
      </c>
      <c r="AI4" s="11" t="s">
        <v>12</v>
      </c>
      <c r="AJ4" s="11" t="s">
        <v>27</v>
      </c>
      <c r="AK4" s="11" t="s">
        <v>32</v>
      </c>
      <c r="AL4" s="11" t="s">
        <v>34</v>
      </c>
      <c r="AM4" s="11" t="s">
        <v>37</v>
      </c>
      <c r="AN4" s="27" t="s">
        <v>31</v>
      </c>
      <c r="AO4" s="390" t="s">
        <v>55</v>
      </c>
      <c r="AP4" s="426"/>
      <c r="AQ4" s="296"/>
      <c r="AR4" s="296"/>
      <c r="AS4" s="296"/>
      <c r="AT4" s="296"/>
      <c r="AU4" s="296"/>
      <c r="AV4" s="295"/>
      <c r="AW4" s="391"/>
    </row>
    <row r="5" spans="1:49" s="10" customFormat="1" ht="14.1" customHeight="1">
      <c r="A5" s="607" t="s">
        <v>28</v>
      </c>
      <c r="B5" s="72" t="s">
        <v>566</v>
      </c>
      <c r="C5" s="112" t="s">
        <v>91</v>
      </c>
      <c r="D5" s="113">
        <v>110</v>
      </c>
      <c r="E5" s="66">
        <f>D5/20</f>
        <v>5.5</v>
      </c>
      <c r="F5" s="11"/>
      <c r="G5" s="11"/>
      <c r="H5" s="102">
        <f>(D5*$D$2)/1000</f>
        <v>25.96</v>
      </c>
      <c r="I5" s="64"/>
      <c r="J5" s="72" t="s">
        <v>90</v>
      </c>
      <c r="K5" s="112" t="s">
        <v>91</v>
      </c>
      <c r="L5" s="113">
        <v>100</v>
      </c>
      <c r="M5" s="66">
        <f>L5/20</f>
        <v>5</v>
      </c>
      <c r="N5" s="11"/>
      <c r="O5" s="11"/>
      <c r="P5" s="102">
        <f>(L5*$D$2)/1000</f>
        <v>23.6</v>
      </c>
      <c r="Q5" s="530"/>
      <c r="R5" s="135" t="s">
        <v>113</v>
      </c>
      <c r="S5" s="70" t="s">
        <v>116</v>
      </c>
      <c r="T5" s="73">
        <v>150</v>
      </c>
      <c r="U5" s="66">
        <v>6</v>
      </c>
      <c r="V5" s="11"/>
      <c r="W5" s="11"/>
      <c r="X5" s="102">
        <f>(T5*$D$2)/1000</f>
        <v>35.4</v>
      </c>
      <c r="Y5" s="138"/>
      <c r="Z5" s="72" t="s">
        <v>320</v>
      </c>
      <c r="AA5" s="112" t="s">
        <v>91</v>
      </c>
      <c r="AB5" s="113">
        <v>100</v>
      </c>
      <c r="AC5" s="66">
        <f>AB5/20</f>
        <v>5</v>
      </c>
      <c r="AD5" s="11"/>
      <c r="AE5" s="11"/>
      <c r="AF5" s="102">
        <f>(AB5*$D$2)/1000</f>
        <v>23.6</v>
      </c>
      <c r="AG5" s="64"/>
      <c r="AH5" s="72" t="s">
        <v>568</v>
      </c>
      <c r="AI5" s="112" t="s">
        <v>91</v>
      </c>
      <c r="AJ5" s="113">
        <v>70</v>
      </c>
      <c r="AK5" s="66">
        <f>AJ5/20</f>
        <v>3.5</v>
      </c>
      <c r="AL5" s="11"/>
      <c r="AM5" s="11"/>
      <c r="AN5" s="102">
        <f>(AJ5*$D$2)/1000</f>
        <v>16.52</v>
      </c>
      <c r="AO5" s="122"/>
      <c r="AP5" s="427"/>
      <c r="AQ5" s="392"/>
      <c r="AR5" s="393"/>
      <c r="AS5" s="292"/>
      <c r="AT5" s="296"/>
      <c r="AU5" s="296"/>
      <c r="AV5" s="394"/>
      <c r="AW5" s="395"/>
    </row>
    <row r="6" spans="1:49" s="10" customFormat="1" ht="14.1" customHeight="1">
      <c r="A6" s="607"/>
      <c r="B6" s="65" t="s">
        <v>73</v>
      </c>
      <c r="C6" s="74" t="s">
        <v>567</v>
      </c>
      <c r="D6" s="75">
        <v>10</v>
      </c>
      <c r="E6" s="66">
        <f>D6/20</f>
        <v>0.5</v>
      </c>
      <c r="F6" s="66"/>
      <c r="G6" s="11"/>
      <c r="H6" s="102">
        <f>(D6*$D$2)/1000</f>
        <v>2.36</v>
      </c>
      <c r="I6" s="64"/>
      <c r="J6" s="65" t="s">
        <v>73</v>
      </c>
      <c r="K6" s="74" t="s">
        <v>93</v>
      </c>
      <c r="L6" s="75">
        <v>20</v>
      </c>
      <c r="M6" s="66">
        <f>L6/20</f>
        <v>1</v>
      </c>
      <c r="N6" s="66"/>
      <c r="O6" s="69"/>
      <c r="P6" s="102">
        <f>(L6*$D$2)/1000</f>
        <v>4.72</v>
      </c>
      <c r="Q6" s="530"/>
      <c r="R6" s="12" t="s">
        <v>114</v>
      </c>
      <c r="S6" s="210"/>
      <c r="T6" s="66"/>
      <c r="U6" s="66"/>
      <c r="V6" s="66"/>
      <c r="W6" s="69"/>
      <c r="X6" s="106"/>
      <c r="Y6" s="138"/>
      <c r="Z6" s="65" t="s">
        <v>92</v>
      </c>
      <c r="AA6" s="74" t="s">
        <v>321</v>
      </c>
      <c r="AB6" s="75">
        <v>20</v>
      </c>
      <c r="AC6" s="66">
        <f>AB6/20</f>
        <v>1</v>
      </c>
      <c r="AD6" s="66"/>
      <c r="AE6" s="69"/>
      <c r="AF6" s="102">
        <f>(AB6*$D$2)/1000</f>
        <v>4.72</v>
      </c>
      <c r="AG6" s="106"/>
      <c r="AH6" s="65" t="s">
        <v>569</v>
      </c>
      <c r="AI6" s="74" t="s">
        <v>570</v>
      </c>
      <c r="AJ6" s="75">
        <v>20</v>
      </c>
      <c r="AK6" s="66">
        <f>AJ6/20</f>
        <v>1</v>
      </c>
      <c r="AL6" s="66"/>
      <c r="AM6" s="11"/>
      <c r="AN6" s="102">
        <f>(AJ6*$D$2)/1000</f>
        <v>4.72</v>
      </c>
      <c r="AO6" s="284"/>
      <c r="AP6" s="428"/>
      <c r="AQ6" s="396"/>
      <c r="AR6" s="397"/>
      <c r="AS6" s="292"/>
      <c r="AT6" s="292"/>
      <c r="AU6" s="294"/>
      <c r="AV6" s="394"/>
      <c r="AW6" s="398"/>
    </row>
    <row r="7" spans="1:49" s="10" customFormat="1" ht="14.1" customHeight="1">
      <c r="A7" s="607"/>
      <c r="B7" s="18" t="s">
        <v>94</v>
      </c>
      <c r="C7" s="6"/>
      <c r="D7" s="25"/>
      <c r="E7" s="11"/>
      <c r="F7" s="11"/>
      <c r="G7" s="11"/>
      <c r="H7" s="64"/>
      <c r="I7" s="64"/>
      <c r="J7" s="18" t="s">
        <v>94</v>
      </c>
      <c r="K7" s="6"/>
      <c r="L7" s="25"/>
      <c r="M7" s="543"/>
      <c r="N7" s="543"/>
      <c r="O7" s="543"/>
      <c r="P7" s="64"/>
      <c r="Q7" s="530"/>
      <c r="R7" s="12"/>
      <c r="S7" s="210"/>
      <c r="T7" s="66"/>
      <c r="U7" s="11"/>
      <c r="V7" s="11"/>
      <c r="W7" s="11"/>
      <c r="X7" s="64"/>
      <c r="Y7" s="138"/>
      <c r="Z7" s="18" t="s">
        <v>94</v>
      </c>
      <c r="AA7" s="6"/>
      <c r="AB7" s="25"/>
      <c r="AC7" s="11"/>
      <c r="AD7" s="11"/>
      <c r="AE7" s="11"/>
      <c r="AF7" s="64"/>
      <c r="AG7" s="106"/>
      <c r="AH7" s="18" t="s">
        <v>94</v>
      </c>
      <c r="AI7" s="6"/>
      <c r="AJ7" s="11"/>
      <c r="AK7" s="11"/>
      <c r="AL7" s="11"/>
      <c r="AM7" s="11"/>
      <c r="AN7" s="27"/>
      <c r="AO7" s="284"/>
      <c r="AP7" s="428"/>
      <c r="AQ7" s="399"/>
      <c r="AR7" s="400"/>
      <c r="AS7" s="296"/>
      <c r="AT7" s="296"/>
      <c r="AU7" s="296"/>
      <c r="AV7" s="395"/>
      <c r="AW7" s="398"/>
    </row>
    <row r="8" spans="1:49" s="10" customFormat="1" ht="14.1" customHeight="1">
      <c r="A8" s="607" t="s">
        <v>29</v>
      </c>
      <c r="B8" s="48" t="s">
        <v>252</v>
      </c>
      <c r="C8" s="83" t="s">
        <v>263</v>
      </c>
      <c r="D8" s="87">
        <v>65</v>
      </c>
      <c r="E8" s="126"/>
      <c r="F8" s="126">
        <f>D8/35</f>
        <v>1.8571428571428572</v>
      </c>
      <c r="G8" s="86"/>
      <c r="H8" s="102">
        <f>(D8*1460)/1000</f>
        <v>94.9</v>
      </c>
      <c r="I8" s="285"/>
      <c r="J8" s="48" t="s">
        <v>293</v>
      </c>
      <c r="K8" s="83" t="s">
        <v>294</v>
      </c>
      <c r="L8" s="87">
        <v>85</v>
      </c>
      <c r="M8" s="173"/>
      <c r="N8" s="90">
        <f>L8*0.7/35</f>
        <v>1.6999999999999997</v>
      </c>
      <c r="O8" s="174"/>
      <c r="P8" s="96">
        <f>(L8*$D$2)/1000</f>
        <v>20.059999999999999</v>
      </c>
      <c r="Q8" s="530"/>
      <c r="R8" s="68" t="s">
        <v>459</v>
      </c>
      <c r="S8" s="209" t="s">
        <v>251</v>
      </c>
      <c r="T8" s="66">
        <v>20</v>
      </c>
      <c r="U8" s="126">
        <f>T8/85</f>
        <v>0.23529411764705882</v>
      </c>
      <c r="V8" s="87"/>
      <c r="W8" s="86"/>
      <c r="X8" s="102">
        <f t="shared" ref="X8:X14" si="0">(T8*$D$2)/1000</f>
        <v>4.72</v>
      </c>
      <c r="Y8" s="88"/>
      <c r="Z8" s="310" t="s">
        <v>249</v>
      </c>
      <c r="AA8" s="311" t="s">
        <v>383</v>
      </c>
      <c r="AB8" s="87">
        <v>115</v>
      </c>
      <c r="AC8" s="173"/>
      <c r="AD8" s="90">
        <f>AB8*0.7/35</f>
        <v>2.2999999999999998</v>
      </c>
      <c r="AE8" s="174"/>
      <c r="AF8" s="102">
        <f>(AB8*$D$2)/1000</f>
        <v>27.14</v>
      </c>
      <c r="AG8" s="88"/>
      <c r="AH8" s="157" t="s">
        <v>195</v>
      </c>
      <c r="AI8" s="83" t="s">
        <v>294</v>
      </c>
      <c r="AJ8" s="87">
        <v>90</v>
      </c>
      <c r="AK8" s="126"/>
      <c r="AL8" s="126">
        <f>AJ8*0.8/35</f>
        <v>2.0571428571428569</v>
      </c>
      <c r="AM8" s="126"/>
      <c r="AN8" s="102">
        <f>(AJ8*$D$2)/1000</f>
        <v>21.24</v>
      </c>
      <c r="AO8" s="285"/>
      <c r="AP8" s="186"/>
      <c r="AQ8" s="380"/>
      <c r="AR8" s="378"/>
      <c r="AS8" s="378"/>
      <c r="AT8" s="381"/>
      <c r="AU8" s="381"/>
      <c r="AV8" s="394"/>
      <c r="AW8" s="401"/>
    </row>
    <row r="9" spans="1:49" s="10" customFormat="1" ht="14.1" customHeight="1">
      <c r="A9" s="607"/>
      <c r="B9" s="91" t="s">
        <v>235</v>
      </c>
      <c r="C9" s="83" t="s">
        <v>442</v>
      </c>
      <c r="D9" s="87">
        <v>17</v>
      </c>
      <c r="E9" s="126"/>
      <c r="F9" s="126"/>
      <c r="G9" s="86">
        <f>D9/100</f>
        <v>0.17</v>
      </c>
      <c r="H9" s="102">
        <f>(D9*1460)/1000</f>
        <v>24.82</v>
      </c>
      <c r="I9" s="286"/>
      <c r="J9" s="91" t="s">
        <v>295</v>
      </c>
      <c r="K9" s="83" t="s">
        <v>296</v>
      </c>
      <c r="L9" s="87">
        <v>2</v>
      </c>
      <c r="M9" s="126"/>
      <c r="N9" s="126"/>
      <c r="O9" s="84"/>
      <c r="P9" s="96">
        <f t="shared" ref="P9:P15" si="1">(L9*$D$2)/1000</f>
        <v>0.47199999999999998</v>
      </c>
      <c r="Q9" s="530"/>
      <c r="R9" s="68" t="s">
        <v>460</v>
      </c>
      <c r="S9" s="209" t="s">
        <v>243</v>
      </c>
      <c r="T9" s="66">
        <v>30</v>
      </c>
      <c r="U9" s="126"/>
      <c r="V9" s="134"/>
      <c r="W9" s="86">
        <f>T9/100</f>
        <v>0.3</v>
      </c>
      <c r="X9" s="102">
        <f t="shared" si="0"/>
        <v>7.08</v>
      </c>
      <c r="Y9" s="85"/>
      <c r="Z9" s="310" t="s">
        <v>276</v>
      </c>
      <c r="AA9" s="83" t="s">
        <v>386</v>
      </c>
      <c r="AB9" s="87">
        <v>2</v>
      </c>
      <c r="AC9" s="126"/>
      <c r="AD9" s="126"/>
      <c r="AE9" s="84"/>
      <c r="AF9" s="102">
        <f>(AB9*$D$2)/1000</f>
        <v>0.47199999999999998</v>
      </c>
      <c r="AG9" s="85"/>
      <c r="AH9" s="149" t="s">
        <v>191</v>
      </c>
      <c r="AI9" s="83" t="s">
        <v>254</v>
      </c>
      <c r="AJ9" s="87">
        <v>1.5</v>
      </c>
      <c r="AK9" s="52"/>
      <c r="AL9" s="126"/>
      <c r="AM9" s="86"/>
      <c r="AN9" s="102">
        <f>(AJ9*$D$2)/1000</f>
        <v>0.35399999999999998</v>
      </c>
      <c r="AO9" s="286"/>
      <c r="AP9" s="149"/>
      <c r="AQ9" s="402"/>
      <c r="AR9" s="378"/>
      <c r="AS9" s="378"/>
      <c r="AT9" s="378"/>
      <c r="AU9" s="403"/>
      <c r="AV9" s="394"/>
      <c r="AW9" s="404"/>
    </row>
    <row r="10" spans="1:49" s="10" customFormat="1" ht="14.1" customHeight="1">
      <c r="A10" s="607"/>
      <c r="B10" s="91" t="s">
        <v>212</v>
      </c>
      <c r="C10" s="83" t="s">
        <v>188</v>
      </c>
      <c r="D10" s="87">
        <v>32</v>
      </c>
      <c r="E10" s="126"/>
      <c r="F10" s="134"/>
      <c r="G10" s="86">
        <f>D10/100</f>
        <v>0.32</v>
      </c>
      <c r="H10" s="102">
        <f>(D10*1460)/1000</f>
        <v>46.72</v>
      </c>
      <c r="I10" s="286"/>
      <c r="J10" s="91" t="s">
        <v>133</v>
      </c>
      <c r="K10" s="83" t="s">
        <v>158</v>
      </c>
      <c r="L10" s="87">
        <v>20</v>
      </c>
      <c r="M10" s="126"/>
      <c r="N10" s="126"/>
      <c r="O10" s="86">
        <f>L10/100</f>
        <v>0.2</v>
      </c>
      <c r="P10" s="96">
        <f t="shared" si="1"/>
        <v>4.72</v>
      </c>
      <c r="Q10" s="530"/>
      <c r="R10" s="68" t="s">
        <v>139</v>
      </c>
      <c r="S10" s="205" t="s">
        <v>248</v>
      </c>
      <c r="T10" s="66">
        <v>2.5</v>
      </c>
      <c r="U10" s="197"/>
      <c r="V10" s="87"/>
      <c r="W10" s="86"/>
      <c r="X10" s="102">
        <f t="shared" si="0"/>
        <v>0.59</v>
      </c>
      <c r="Y10" s="88"/>
      <c r="Z10" s="310" t="s">
        <v>192</v>
      </c>
      <c r="AA10" s="194" t="s">
        <v>539</v>
      </c>
      <c r="AB10" s="52">
        <v>1</v>
      </c>
      <c r="AC10" s="52"/>
      <c r="AD10" s="52"/>
      <c r="AE10" s="84"/>
      <c r="AF10" s="102">
        <f>(AB10*$D$2)/1000</f>
        <v>0.23599999999999999</v>
      </c>
      <c r="AG10" s="85"/>
      <c r="AH10" s="149" t="s">
        <v>133</v>
      </c>
      <c r="AI10" s="83" t="s">
        <v>255</v>
      </c>
      <c r="AJ10" s="87">
        <v>1</v>
      </c>
      <c r="AK10" s="52"/>
      <c r="AL10" s="126"/>
      <c r="AM10" s="86"/>
      <c r="AN10" s="102">
        <f t="shared" ref="AN10:AN12" si="2">(AJ10*$D$2)/1000</f>
        <v>0.23599999999999999</v>
      </c>
      <c r="AO10" s="286"/>
      <c r="AP10" s="149"/>
      <c r="AQ10" s="380"/>
      <c r="AR10" s="378"/>
      <c r="AS10" s="378"/>
      <c r="AT10" s="381"/>
      <c r="AU10" s="381"/>
      <c r="AV10" s="394"/>
      <c r="AW10" s="404"/>
    </row>
    <row r="11" spans="1:49" s="10" customFormat="1" ht="14.1" customHeight="1">
      <c r="A11" s="607"/>
      <c r="B11" s="246" t="s">
        <v>139</v>
      </c>
      <c r="C11" s="83"/>
      <c r="D11" s="87"/>
      <c r="E11" s="126"/>
      <c r="F11" s="134"/>
      <c r="G11" s="86"/>
      <c r="H11" s="102"/>
      <c r="I11" s="286"/>
      <c r="J11" s="180" t="s">
        <v>72</v>
      </c>
      <c r="K11" s="83" t="s">
        <v>297</v>
      </c>
      <c r="L11" s="87">
        <v>15</v>
      </c>
      <c r="M11" s="52"/>
      <c r="N11" s="52"/>
      <c r="O11" s="86">
        <f>L11/100</f>
        <v>0.15</v>
      </c>
      <c r="P11" s="96">
        <f t="shared" si="1"/>
        <v>3.54</v>
      </c>
      <c r="Q11" s="530"/>
      <c r="R11" s="68" t="s">
        <v>155</v>
      </c>
      <c r="S11" s="205" t="s">
        <v>475</v>
      </c>
      <c r="T11" s="66">
        <v>25</v>
      </c>
      <c r="U11" s="126"/>
      <c r="V11" s="126">
        <f>T11/35</f>
        <v>0.7142857142857143</v>
      </c>
      <c r="W11" s="86"/>
      <c r="X11" s="102">
        <f t="shared" si="0"/>
        <v>5.9</v>
      </c>
      <c r="Y11" s="85"/>
      <c r="Z11" s="310" t="s">
        <v>323</v>
      </c>
      <c r="AA11" s="194" t="s">
        <v>535</v>
      </c>
      <c r="AB11" s="52">
        <v>1</v>
      </c>
      <c r="AC11" s="52"/>
      <c r="AD11" s="52"/>
      <c r="AE11" s="84"/>
      <c r="AF11" s="102">
        <f t="shared" ref="AF11:AF12" si="3">(AB11*$D$2)/1000</f>
        <v>0.23599999999999999</v>
      </c>
      <c r="AG11" s="85"/>
      <c r="AH11" s="149" t="s">
        <v>156</v>
      </c>
      <c r="AI11" s="83" t="s">
        <v>137</v>
      </c>
      <c r="AJ11" s="87">
        <v>30</v>
      </c>
      <c r="AK11" s="126"/>
      <c r="AL11" s="52"/>
      <c r="AM11" s="86">
        <f>AJ11/100</f>
        <v>0.3</v>
      </c>
      <c r="AN11" s="102">
        <f t="shared" si="2"/>
        <v>7.08</v>
      </c>
      <c r="AO11" s="286"/>
      <c r="AP11" s="149"/>
      <c r="AQ11" s="405"/>
      <c r="AR11" s="378"/>
      <c r="AS11" s="378"/>
      <c r="AT11" s="381"/>
      <c r="AU11" s="381"/>
      <c r="AV11" s="394"/>
      <c r="AW11" s="382"/>
    </row>
    <row r="12" spans="1:49" s="10" customFormat="1" ht="14.1" customHeight="1">
      <c r="A12" s="607"/>
      <c r="B12" s="99"/>
      <c r="C12" s="83"/>
      <c r="D12" s="87"/>
      <c r="E12" s="86"/>
      <c r="F12" s="87"/>
      <c r="G12" s="126"/>
      <c r="H12" s="127"/>
      <c r="I12" s="531"/>
      <c r="J12" s="282"/>
      <c r="K12" s="83" t="s">
        <v>298</v>
      </c>
      <c r="L12" s="87">
        <v>25</v>
      </c>
      <c r="M12" s="87">
        <f>L12/90</f>
        <v>0.27777777777777779</v>
      </c>
      <c r="N12" s="86"/>
      <c r="O12" s="84"/>
      <c r="P12" s="96">
        <f t="shared" si="1"/>
        <v>5.9</v>
      </c>
      <c r="Q12" s="530"/>
      <c r="R12" s="99" t="s">
        <v>154</v>
      </c>
      <c r="S12" s="209" t="s">
        <v>442</v>
      </c>
      <c r="T12" s="66">
        <v>10</v>
      </c>
      <c r="U12" s="126"/>
      <c r="V12" s="87"/>
      <c r="W12" s="86">
        <f>T12/100</f>
        <v>0.1</v>
      </c>
      <c r="X12" s="102">
        <f t="shared" si="0"/>
        <v>2.36</v>
      </c>
      <c r="Y12" s="85"/>
      <c r="Z12" s="180" t="s">
        <v>324</v>
      </c>
      <c r="AA12" s="83" t="s">
        <v>537</v>
      </c>
      <c r="AB12" s="87">
        <v>15</v>
      </c>
      <c r="AC12" s="90"/>
      <c r="AD12" s="90"/>
      <c r="AE12" s="86">
        <f>AB12/100</f>
        <v>0.15</v>
      </c>
      <c r="AF12" s="102">
        <f t="shared" si="3"/>
        <v>3.54</v>
      </c>
      <c r="AG12" s="85"/>
      <c r="AH12" s="99" t="s">
        <v>134</v>
      </c>
      <c r="AI12" s="83" t="s">
        <v>216</v>
      </c>
      <c r="AJ12" s="87">
        <v>15</v>
      </c>
      <c r="AK12" s="87"/>
      <c r="AL12" s="87"/>
      <c r="AM12" s="86">
        <f>AJ12/100</f>
        <v>0.15</v>
      </c>
      <c r="AN12" s="102">
        <f t="shared" si="2"/>
        <v>3.54</v>
      </c>
      <c r="AO12" s="285"/>
      <c r="AP12" s="429"/>
      <c r="AQ12" s="380"/>
      <c r="AR12" s="406"/>
      <c r="AS12" s="378"/>
      <c r="AT12" s="378"/>
      <c r="AU12" s="381"/>
      <c r="AV12" s="382"/>
      <c r="AW12" s="404"/>
    </row>
    <row r="13" spans="1:49" s="10" customFormat="1" ht="14.1" customHeight="1">
      <c r="A13" s="607"/>
      <c r="B13" s="99" t="s">
        <v>247</v>
      </c>
      <c r="C13" s="83"/>
      <c r="D13" s="87"/>
      <c r="E13" s="87"/>
      <c r="F13" s="87"/>
      <c r="G13" s="84"/>
      <c r="H13" s="96"/>
      <c r="I13" s="286"/>
      <c r="J13" s="91"/>
      <c r="K13" s="146"/>
      <c r="L13" s="160"/>
      <c r="M13" s="104"/>
      <c r="N13" s="126"/>
      <c r="O13" s="86"/>
      <c r="P13" s="127"/>
      <c r="Q13" s="562"/>
      <c r="R13" s="90"/>
      <c r="S13" s="563" t="s">
        <v>537</v>
      </c>
      <c r="T13" s="66">
        <v>7</v>
      </c>
      <c r="U13" s="90"/>
      <c r="V13" s="90"/>
      <c r="W13" s="86">
        <f>T13/100</f>
        <v>7.0000000000000007E-2</v>
      </c>
      <c r="X13" s="102">
        <f t="shared" si="0"/>
        <v>1.6519999999999999</v>
      </c>
      <c r="Y13" s="286"/>
      <c r="Z13" s="80"/>
      <c r="AA13" s="61"/>
      <c r="AB13" s="87"/>
      <c r="AC13" s="126"/>
      <c r="AD13" s="126"/>
      <c r="AE13" s="84"/>
      <c r="AF13" s="82"/>
      <c r="AG13" s="85"/>
      <c r="AI13" s="370"/>
      <c r="AJ13" s="370"/>
      <c r="AK13" s="370"/>
      <c r="AL13" s="370"/>
      <c r="AM13" s="370"/>
      <c r="AN13" s="370"/>
      <c r="AO13" s="85"/>
      <c r="AP13" s="430"/>
      <c r="AQ13" s="405"/>
      <c r="AR13" s="407"/>
      <c r="AS13" s="381"/>
      <c r="AT13" s="381"/>
      <c r="AU13" s="381"/>
      <c r="AV13" s="394"/>
      <c r="AW13" s="404"/>
    </row>
    <row r="14" spans="1:49" s="10" customFormat="1" ht="14.1" customHeight="1">
      <c r="A14" s="608" t="s">
        <v>19</v>
      </c>
      <c r="B14" s="312" t="s">
        <v>476</v>
      </c>
      <c r="C14" s="61" t="s">
        <v>455</v>
      </c>
      <c r="D14" s="14">
        <v>15</v>
      </c>
      <c r="E14" s="313"/>
      <c r="F14" s="314"/>
      <c r="G14" s="69">
        <f>D14/100</f>
        <v>0.15</v>
      </c>
      <c r="H14" s="27">
        <f>(D14*$D$2)/1000</f>
        <v>3.54</v>
      </c>
      <c r="I14" s="285"/>
      <c r="J14" s="535" t="s">
        <v>467</v>
      </c>
      <c r="K14" s="539" t="s">
        <v>230</v>
      </c>
      <c r="L14" s="555">
        <v>65</v>
      </c>
      <c r="M14" s="541"/>
      <c r="N14" s="544">
        <f>L14*0.9/55</f>
        <v>1.0636363636363637</v>
      </c>
      <c r="O14" s="544"/>
      <c r="P14" s="96">
        <f t="shared" si="1"/>
        <v>15.34</v>
      </c>
      <c r="Q14" s="530"/>
      <c r="R14" s="50" t="s">
        <v>458</v>
      </c>
      <c r="S14" s="258" t="s">
        <v>457</v>
      </c>
      <c r="T14" s="167">
        <v>50</v>
      </c>
      <c r="U14" s="126"/>
      <c r="V14" s="126">
        <f>T14/35</f>
        <v>1.4285714285714286</v>
      </c>
      <c r="W14" s="86"/>
      <c r="X14" s="102">
        <f t="shared" si="0"/>
        <v>11.8</v>
      </c>
      <c r="Y14" s="85"/>
      <c r="Z14" s="565" t="s">
        <v>203</v>
      </c>
      <c r="AA14" s="17" t="s">
        <v>184</v>
      </c>
      <c r="AB14" s="69">
        <v>75</v>
      </c>
      <c r="AC14" s="137"/>
      <c r="AD14" s="86"/>
      <c r="AE14" s="86">
        <f>AB14/100</f>
        <v>0.75</v>
      </c>
      <c r="AF14" s="102">
        <f t="shared" ref="AF14:AF17" si="4">(AB14*$D$2)/1000</f>
        <v>17.7</v>
      </c>
      <c r="AG14" s="64"/>
      <c r="AH14" s="48" t="s">
        <v>256</v>
      </c>
      <c r="AI14" s="373" t="s">
        <v>537</v>
      </c>
      <c r="AJ14" s="203">
        <v>7</v>
      </c>
      <c r="AK14" s="126"/>
      <c r="AL14" s="126"/>
      <c r="AM14" s="86">
        <f>AJ14/100</f>
        <v>7.0000000000000007E-2</v>
      </c>
      <c r="AN14" s="127">
        <f>(AJ14*$D$2)/1000</f>
        <v>1.6519999999999999</v>
      </c>
      <c r="AO14" s="285"/>
      <c r="AP14" s="80"/>
      <c r="AQ14" s="380"/>
      <c r="AR14" s="408"/>
      <c r="AS14" s="409"/>
      <c r="AT14" s="381"/>
      <c r="AU14" s="378"/>
      <c r="AV14" s="394"/>
      <c r="AW14" s="401"/>
    </row>
    <row r="15" spans="1:49" s="10" customFormat="1" ht="14.1" customHeight="1">
      <c r="A15" s="608"/>
      <c r="B15" s="72" t="s">
        <v>194</v>
      </c>
      <c r="C15" s="61" t="s">
        <v>534</v>
      </c>
      <c r="D15" s="66">
        <v>35</v>
      </c>
      <c r="E15" s="313"/>
      <c r="F15" s="133">
        <f>D15/40</f>
        <v>0.875</v>
      </c>
      <c r="G15" s="69"/>
      <c r="H15" s="77">
        <f>(D15*$D$2)/1000</f>
        <v>8.26</v>
      </c>
      <c r="I15" s="285"/>
      <c r="J15" s="534" t="s">
        <v>468</v>
      </c>
      <c r="K15" s="539" t="s">
        <v>537</v>
      </c>
      <c r="L15" s="555">
        <v>10</v>
      </c>
      <c r="M15" s="541"/>
      <c r="N15" s="541"/>
      <c r="O15" s="86">
        <f>L15/100</f>
        <v>0.1</v>
      </c>
      <c r="P15" s="96">
        <f t="shared" si="1"/>
        <v>2.36</v>
      </c>
      <c r="Q15" s="530"/>
      <c r="R15" s="91" t="s">
        <v>363</v>
      </c>
      <c r="S15" s="194"/>
      <c r="T15" s="167"/>
      <c r="U15" s="126"/>
      <c r="V15" s="126"/>
      <c r="W15" s="86"/>
      <c r="X15" s="127"/>
      <c r="Y15" s="85"/>
      <c r="Z15" s="246" t="s">
        <v>205</v>
      </c>
      <c r="AA15" s="17" t="s">
        <v>442</v>
      </c>
      <c r="AB15" s="69">
        <v>5</v>
      </c>
      <c r="AC15" s="128"/>
      <c r="AD15" s="133"/>
      <c r="AE15" s="86">
        <f>AB15/100</f>
        <v>0.05</v>
      </c>
      <c r="AF15" s="102">
        <f t="shared" si="4"/>
        <v>1.18</v>
      </c>
      <c r="AG15" s="64"/>
      <c r="AH15" s="91" t="s">
        <v>157</v>
      </c>
      <c r="AI15" s="159" t="s">
        <v>540</v>
      </c>
      <c r="AJ15" s="86">
        <v>30</v>
      </c>
      <c r="AK15" s="126">
        <f>AJ15/35</f>
        <v>0.8571428571428571</v>
      </c>
      <c r="AL15" s="134"/>
      <c r="AM15" s="86"/>
      <c r="AN15" s="127">
        <f>(AJ15*$D$2)/1000</f>
        <v>7.08</v>
      </c>
      <c r="AO15" s="285"/>
      <c r="AP15" s="80"/>
      <c r="AQ15" s="405"/>
      <c r="AR15" s="381"/>
      <c r="AS15" s="410"/>
      <c r="AT15" s="378"/>
      <c r="AU15" s="381"/>
      <c r="AV15" s="394"/>
      <c r="AW15" s="404"/>
    </row>
    <row r="16" spans="1:49" s="10" customFormat="1" ht="14.1" customHeight="1">
      <c r="A16" s="608"/>
      <c r="B16" s="72" t="s">
        <v>318</v>
      </c>
      <c r="C16" s="61" t="s">
        <v>243</v>
      </c>
      <c r="D16" s="66">
        <v>15</v>
      </c>
      <c r="E16" s="313"/>
      <c r="F16" s="133"/>
      <c r="G16" s="69">
        <f>D16/100</f>
        <v>0.15</v>
      </c>
      <c r="H16" s="77">
        <f>(D16*$D$2)/1000</f>
        <v>3.54</v>
      </c>
      <c r="I16" s="286"/>
      <c r="J16" s="534" t="s">
        <v>469</v>
      </c>
      <c r="K16" s="539"/>
      <c r="L16" s="555"/>
      <c r="M16" s="541"/>
      <c r="N16" s="541"/>
      <c r="O16" s="544"/>
      <c r="P16" s="224"/>
      <c r="Q16" s="530"/>
      <c r="R16" s="91" t="s">
        <v>133</v>
      </c>
      <c r="S16" s="137"/>
      <c r="T16" s="257"/>
      <c r="U16" s="126"/>
      <c r="V16" s="126"/>
      <c r="W16" s="86"/>
      <c r="X16" s="127"/>
      <c r="Y16" s="85"/>
      <c r="Z16" s="246" t="s">
        <v>206</v>
      </c>
      <c r="AA16" s="17" t="s">
        <v>351</v>
      </c>
      <c r="AB16" s="69">
        <v>5</v>
      </c>
      <c r="AC16" s="86"/>
      <c r="AD16" s="274"/>
      <c r="AE16" s="86">
        <f>AB16/100</f>
        <v>0.05</v>
      </c>
      <c r="AF16" s="102">
        <f t="shared" si="4"/>
        <v>1.18</v>
      </c>
      <c r="AG16" s="64"/>
      <c r="AH16" s="91" t="s">
        <v>229</v>
      </c>
      <c r="AI16" s="194" t="s">
        <v>519</v>
      </c>
      <c r="AJ16" s="86">
        <v>10</v>
      </c>
      <c r="AK16" s="136">
        <f>AJ16*0.5/85</f>
        <v>5.8823529411764705E-2</v>
      </c>
      <c r="AL16" s="136"/>
      <c r="AM16" s="86"/>
      <c r="AN16" s="127">
        <f>(AJ16*$D$2)/1000</f>
        <v>2.36</v>
      </c>
      <c r="AO16" s="286"/>
      <c r="AP16" s="80"/>
      <c r="AQ16" s="405"/>
      <c r="AR16" s="381"/>
      <c r="AS16" s="378"/>
      <c r="AT16" s="378"/>
      <c r="AU16" s="378"/>
      <c r="AV16" s="394"/>
      <c r="AW16" s="404"/>
    </row>
    <row r="17" spans="1:49" s="10" customFormat="1" ht="14.1" customHeight="1">
      <c r="A17" s="608"/>
      <c r="B17" s="315" t="s">
        <v>309</v>
      </c>
      <c r="C17" s="17" t="s">
        <v>537</v>
      </c>
      <c r="D17" s="69">
        <v>7</v>
      </c>
      <c r="E17" s="86"/>
      <c r="F17" s="274"/>
      <c r="G17" s="69">
        <f>D17/100</f>
        <v>7.0000000000000007E-2</v>
      </c>
      <c r="H17" s="102">
        <f t="shared" ref="H17:H18" si="5">(D17*$D$2)/1000</f>
        <v>1.6519999999999999</v>
      </c>
      <c r="I17" s="200"/>
      <c r="J17" s="534" t="s">
        <v>198</v>
      </c>
      <c r="K17" s="539"/>
      <c r="L17" s="555"/>
      <c r="M17" s="541"/>
      <c r="N17" s="544"/>
      <c r="O17" s="541"/>
      <c r="P17" s="224"/>
      <c r="Q17" s="530"/>
      <c r="R17" s="91"/>
      <c r="S17" s="137"/>
      <c r="T17" s="257"/>
      <c r="U17" s="126"/>
      <c r="V17" s="126"/>
      <c r="W17" s="86"/>
      <c r="X17" s="127"/>
      <c r="Y17" s="85"/>
      <c r="Z17" s="246" t="s">
        <v>207</v>
      </c>
      <c r="AA17" s="17" t="s">
        <v>182</v>
      </c>
      <c r="AB17" s="69">
        <v>5</v>
      </c>
      <c r="AC17" s="86"/>
      <c r="AD17" s="134">
        <f>AB17/35</f>
        <v>0.14285714285714285</v>
      </c>
      <c r="AE17" s="86"/>
      <c r="AF17" s="102">
        <f t="shared" si="4"/>
        <v>1.18</v>
      </c>
      <c r="AG17" s="64"/>
      <c r="AH17" s="58" t="s">
        <v>72</v>
      </c>
      <c r="AI17" s="194" t="s">
        <v>188</v>
      </c>
      <c r="AJ17" s="86">
        <v>30</v>
      </c>
      <c r="AK17" s="126"/>
      <c r="AL17" s="134"/>
      <c r="AM17" s="86">
        <f>AJ17/100</f>
        <v>0.3</v>
      </c>
      <c r="AN17" s="127">
        <f>(AJ17*$D$2)/1000</f>
        <v>7.08</v>
      </c>
      <c r="AO17" s="286"/>
      <c r="AP17" s="80"/>
      <c r="AQ17" s="405"/>
      <c r="AR17" s="381"/>
      <c r="AS17" s="378"/>
      <c r="AT17" s="381"/>
      <c r="AU17" s="378"/>
      <c r="AV17" s="394"/>
      <c r="AW17" s="404"/>
    </row>
    <row r="18" spans="1:49" s="10" customFormat="1" ht="14.1" customHeight="1">
      <c r="A18" s="608"/>
      <c r="B18" s="246"/>
      <c r="C18" s="61" t="s">
        <v>535</v>
      </c>
      <c r="D18" s="66">
        <v>1</v>
      </c>
      <c r="E18" s="313"/>
      <c r="F18" s="133"/>
      <c r="G18" s="69"/>
      <c r="H18" s="102">
        <f t="shared" si="5"/>
        <v>0.23599999999999999</v>
      </c>
      <c r="I18" s="200"/>
      <c r="J18" s="534"/>
      <c r="K18" s="539"/>
      <c r="L18" s="541"/>
      <c r="M18" s="541"/>
      <c r="N18" s="541"/>
      <c r="O18" s="541"/>
      <c r="P18" s="542"/>
      <c r="Q18" s="530"/>
      <c r="R18" s="91"/>
      <c r="S18" s="137"/>
      <c r="T18" s="257"/>
      <c r="U18" s="126"/>
      <c r="V18" s="126"/>
      <c r="W18" s="86"/>
      <c r="X18" s="127"/>
      <c r="Y18" s="188"/>
      <c r="Z18" s="564" t="s">
        <v>127</v>
      </c>
      <c r="AA18" s="17"/>
      <c r="AB18" s="69"/>
      <c r="AC18" s="139"/>
      <c r="AD18" s="137"/>
      <c r="AE18" s="86"/>
      <c r="AF18" s="102"/>
      <c r="AG18" s="64"/>
      <c r="AH18" s="58"/>
      <c r="AI18" s="194" t="s">
        <v>541</v>
      </c>
      <c r="AJ18" s="167">
        <v>15</v>
      </c>
      <c r="AK18" s="222"/>
      <c r="AL18" s="137">
        <f>AJ18/55</f>
        <v>0.27272727272727271</v>
      </c>
      <c r="AM18" s="86"/>
      <c r="AN18" s="127">
        <f>(AJ18*$D$2)/1000</f>
        <v>3.54</v>
      </c>
      <c r="AO18" s="286"/>
      <c r="AP18" s="431"/>
      <c r="AQ18" s="380"/>
      <c r="AR18" s="411"/>
      <c r="AS18" s="409"/>
      <c r="AT18" s="381"/>
      <c r="AU18" s="381"/>
      <c r="AV18" s="394"/>
      <c r="AW18" s="401"/>
    </row>
    <row r="19" spans="1:49" s="10" customFormat="1" ht="14.1" customHeight="1">
      <c r="A19" s="607"/>
      <c r="B19" s="227" t="s">
        <v>336</v>
      </c>
      <c r="C19" s="61"/>
      <c r="D19" s="66"/>
      <c r="E19" s="66"/>
      <c r="F19" s="66"/>
      <c r="G19" s="69"/>
      <c r="H19" s="27"/>
      <c r="I19" s="285"/>
      <c r="J19" s="227" t="s">
        <v>380</v>
      </c>
      <c r="K19" s="539"/>
      <c r="L19" s="541"/>
      <c r="M19" s="541"/>
      <c r="N19" s="541"/>
      <c r="O19" s="541"/>
      <c r="P19" s="542"/>
      <c r="Q19" s="530"/>
      <c r="R19" s="227" t="s">
        <v>193</v>
      </c>
      <c r="S19" s="83"/>
      <c r="T19" s="87"/>
      <c r="U19" s="49"/>
      <c r="V19" s="87"/>
      <c r="W19" s="86"/>
      <c r="X19" s="127"/>
      <c r="Y19" s="85"/>
      <c r="Z19" s="218" t="s">
        <v>134</v>
      </c>
      <c r="AA19" s="83"/>
      <c r="AB19" s="191"/>
      <c r="AC19" s="87"/>
      <c r="AD19" s="87"/>
      <c r="AE19" s="86"/>
      <c r="AF19" s="82"/>
      <c r="AG19" s="144"/>
      <c r="AH19" s="226"/>
      <c r="AI19" s="83"/>
      <c r="AJ19" s="87"/>
      <c r="AK19" s="87"/>
      <c r="AL19" s="87"/>
      <c r="AM19" s="86"/>
      <c r="AN19" s="96"/>
      <c r="AO19" s="286"/>
      <c r="AP19" s="432"/>
      <c r="AQ19" s="380"/>
      <c r="AR19" s="412"/>
      <c r="AS19" s="378"/>
      <c r="AT19" s="378"/>
      <c r="AU19" s="381"/>
      <c r="AV19" s="394"/>
      <c r="AW19" s="404"/>
    </row>
    <row r="20" spans="1:49" s="10" customFormat="1" ht="14.1" customHeight="1">
      <c r="A20" s="598" t="s">
        <v>4</v>
      </c>
      <c r="B20" s="171" t="s">
        <v>119</v>
      </c>
      <c r="C20" s="159" t="s">
        <v>120</v>
      </c>
      <c r="D20" s="160">
        <v>75</v>
      </c>
      <c r="E20" s="52"/>
      <c r="F20" s="52"/>
      <c r="G20" s="86">
        <f>D20/100</f>
        <v>0.75</v>
      </c>
      <c r="H20" s="102">
        <f>(D20*$D$2)/1000</f>
        <v>17.7</v>
      </c>
      <c r="I20" s="225"/>
      <c r="J20" s="536" t="s">
        <v>121</v>
      </c>
      <c r="K20" s="159" t="s">
        <v>122</v>
      </c>
      <c r="L20" s="222">
        <v>75</v>
      </c>
      <c r="M20" s="545"/>
      <c r="N20" s="546"/>
      <c r="O20" s="544">
        <f>L20/100</f>
        <v>0.75</v>
      </c>
      <c r="P20" s="224">
        <f>(L20*$D$2)/1000</f>
        <v>17.7</v>
      </c>
      <c r="Q20" s="530"/>
      <c r="R20" s="171" t="s">
        <v>119</v>
      </c>
      <c r="S20" s="159" t="s">
        <v>120</v>
      </c>
      <c r="T20" s="160">
        <v>75</v>
      </c>
      <c r="U20" s="52"/>
      <c r="V20" s="52"/>
      <c r="W20" s="86">
        <f>T20/100</f>
        <v>0.75</v>
      </c>
      <c r="X20" s="102">
        <f>(T20*$D$2)/1000</f>
        <v>17.7</v>
      </c>
      <c r="Y20" s="88"/>
      <c r="Z20" s="185" t="s">
        <v>119</v>
      </c>
      <c r="AA20" s="159" t="s">
        <v>120</v>
      </c>
      <c r="AB20" s="222">
        <v>75</v>
      </c>
      <c r="AC20" s="223"/>
      <c r="AD20" s="223"/>
      <c r="AE20" s="134">
        <f>AB20/100</f>
        <v>0.75</v>
      </c>
      <c r="AF20" s="224">
        <f>(AB20*$D$2)/1000</f>
        <v>17.7</v>
      </c>
      <c r="AG20" s="370"/>
      <c r="AH20" s="171" t="s">
        <v>119</v>
      </c>
      <c r="AI20" s="159" t="s">
        <v>120</v>
      </c>
      <c r="AJ20" s="160">
        <v>75</v>
      </c>
      <c r="AK20" s="52"/>
      <c r="AL20" s="52"/>
      <c r="AM20" s="86">
        <f>AJ20/100</f>
        <v>0.75</v>
      </c>
      <c r="AN20" s="102">
        <f>(AJ20*$D$2)/1000</f>
        <v>17.7</v>
      </c>
      <c r="AO20" s="285"/>
      <c r="AP20" s="433"/>
      <c r="AQ20" s="380"/>
      <c r="AR20" s="407"/>
      <c r="AS20" s="388"/>
      <c r="AT20" s="388"/>
      <c r="AU20" s="381"/>
      <c r="AV20" s="394"/>
      <c r="AW20" s="401"/>
    </row>
    <row r="21" spans="1:49" s="10" customFormat="1" ht="14.1" customHeight="1">
      <c r="A21" s="599"/>
      <c r="B21" s="171" t="s">
        <v>123</v>
      </c>
      <c r="C21" s="590" t="s">
        <v>124</v>
      </c>
      <c r="D21" s="87"/>
      <c r="E21" s="87"/>
      <c r="F21" s="87"/>
      <c r="G21" s="86"/>
      <c r="H21" s="96"/>
      <c r="I21" s="85"/>
      <c r="J21" s="536" t="s">
        <v>125</v>
      </c>
      <c r="K21" s="590" t="s">
        <v>124</v>
      </c>
      <c r="L21" s="87"/>
      <c r="M21" s="547"/>
      <c r="N21" s="547"/>
      <c r="O21" s="548"/>
      <c r="P21" s="96"/>
      <c r="Q21" s="530"/>
      <c r="R21" s="171" t="s">
        <v>123</v>
      </c>
      <c r="S21" s="590" t="s">
        <v>124</v>
      </c>
      <c r="T21" s="87"/>
      <c r="U21" s="87"/>
      <c r="V21" s="87"/>
      <c r="W21" s="86"/>
      <c r="X21" s="96"/>
      <c r="Y21" s="85"/>
      <c r="Z21" s="171" t="s">
        <v>123</v>
      </c>
      <c r="AA21" s="613" t="s">
        <v>124</v>
      </c>
      <c r="AB21" s="87"/>
      <c r="AC21" s="87"/>
      <c r="AD21" s="87"/>
      <c r="AE21" s="86"/>
      <c r="AF21" s="96"/>
      <c r="AG21" s="141"/>
      <c r="AH21" s="171" t="s">
        <v>123</v>
      </c>
      <c r="AI21" s="590" t="s">
        <v>124</v>
      </c>
      <c r="AJ21" s="87"/>
      <c r="AK21" s="87"/>
      <c r="AL21" s="87"/>
      <c r="AM21" s="86"/>
      <c r="AN21" s="96"/>
      <c r="AO21" s="286"/>
      <c r="AP21" s="433"/>
      <c r="AQ21" s="610"/>
      <c r="AR21" s="378"/>
      <c r="AS21" s="378"/>
      <c r="AT21" s="378"/>
      <c r="AU21" s="381"/>
      <c r="AV21" s="382"/>
      <c r="AW21" s="404"/>
    </row>
    <row r="22" spans="1:49" s="10" customFormat="1" ht="14.1" customHeight="1">
      <c r="A22" s="599"/>
      <c r="B22" s="171" t="s">
        <v>126</v>
      </c>
      <c r="C22" s="591"/>
      <c r="D22" s="87"/>
      <c r="E22" s="87"/>
      <c r="F22" s="52"/>
      <c r="G22" s="86"/>
      <c r="H22" s="96"/>
      <c r="I22" s="85"/>
      <c r="J22" s="536" t="s">
        <v>126</v>
      </c>
      <c r="K22" s="591"/>
      <c r="L22" s="160"/>
      <c r="M22" s="547"/>
      <c r="N22" s="549"/>
      <c r="O22" s="548"/>
      <c r="P22" s="96"/>
      <c r="Q22" s="530"/>
      <c r="R22" s="171" t="s">
        <v>126</v>
      </c>
      <c r="S22" s="591"/>
      <c r="T22" s="87"/>
      <c r="U22" s="87"/>
      <c r="V22" s="52"/>
      <c r="W22" s="86"/>
      <c r="X22" s="96"/>
      <c r="Y22" s="85"/>
      <c r="Z22" s="171" t="s">
        <v>126</v>
      </c>
      <c r="AA22" s="614"/>
      <c r="AB22" s="87"/>
      <c r="AC22" s="87"/>
      <c r="AD22" s="52"/>
      <c r="AE22" s="86"/>
      <c r="AF22" s="96"/>
      <c r="AG22" s="85"/>
      <c r="AH22" s="171" t="s">
        <v>126</v>
      </c>
      <c r="AI22" s="591"/>
      <c r="AJ22" s="87"/>
      <c r="AK22" s="87"/>
      <c r="AL22" s="52"/>
      <c r="AM22" s="86"/>
      <c r="AN22" s="96"/>
      <c r="AO22" s="286"/>
      <c r="AP22" s="433"/>
      <c r="AQ22" s="611"/>
      <c r="AR22" s="378"/>
      <c r="AS22" s="378"/>
      <c r="AT22" s="388"/>
      <c r="AU22" s="381"/>
      <c r="AV22" s="382"/>
      <c r="AW22" s="404"/>
    </row>
    <row r="23" spans="1:49" s="10" customFormat="1" ht="14.1" customHeight="1">
      <c r="A23" s="600"/>
      <c r="B23" s="172" t="s">
        <v>127</v>
      </c>
      <c r="C23" s="591"/>
      <c r="D23" s="87"/>
      <c r="E23" s="87"/>
      <c r="F23" s="87"/>
      <c r="G23" s="86"/>
      <c r="H23" s="96"/>
      <c r="I23" s="85"/>
      <c r="J23" s="537" t="s">
        <v>127</v>
      </c>
      <c r="K23" s="591"/>
      <c r="L23" s="87"/>
      <c r="M23" s="547"/>
      <c r="N23" s="547"/>
      <c r="O23" s="548"/>
      <c r="P23" s="96"/>
      <c r="Q23" s="530"/>
      <c r="R23" s="172" t="s">
        <v>127</v>
      </c>
      <c r="S23" s="591"/>
      <c r="T23" s="87"/>
      <c r="U23" s="87"/>
      <c r="V23" s="87"/>
      <c r="W23" s="86"/>
      <c r="X23" s="96"/>
      <c r="Y23" s="85"/>
      <c r="Z23" s="172" t="s">
        <v>127</v>
      </c>
      <c r="AA23" s="615"/>
      <c r="AB23" s="87"/>
      <c r="AC23" s="87"/>
      <c r="AD23" s="87"/>
      <c r="AE23" s="86"/>
      <c r="AF23" s="96"/>
      <c r="AG23" s="85"/>
      <c r="AH23" s="172" t="s">
        <v>127</v>
      </c>
      <c r="AI23" s="591"/>
      <c r="AJ23" s="87"/>
      <c r="AK23" s="87"/>
      <c r="AL23" s="87"/>
      <c r="AM23" s="86"/>
      <c r="AN23" s="96"/>
      <c r="AO23" s="286"/>
      <c r="AP23" s="149"/>
      <c r="AQ23" s="611"/>
      <c r="AR23" s="378"/>
      <c r="AS23" s="378"/>
      <c r="AT23" s="378"/>
      <c r="AU23" s="381"/>
      <c r="AV23" s="382"/>
      <c r="AW23" s="404"/>
    </row>
    <row r="24" spans="1:49" s="10" customFormat="1" ht="14.1" customHeight="1">
      <c r="A24" s="598" t="s">
        <v>5</v>
      </c>
      <c r="B24" s="467" t="s">
        <v>203</v>
      </c>
      <c r="C24" s="61" t="s">
        <v>352</v>
      </c>
      <c r="D24" s="66">
        <v>25</v>
      </c>
      <c r="E24" s="128"/>
      <c r="F24" s="128">
        <f>D24/140</f>
        <v>0.17857142857142858</v>
      </c>
      <c r="G24" s="133"/>
      <c r="H24" s="102">
        <f>(D24*$D$2)/1000</f>
        <v>5.9</v>
      </c>
      <c r="I24" s="200"/>
      <c r="J24" s="211" t="s">
        <v>234</v>
      </c>
      <c r="K24" s="244" t="s">
        <v>292</v>
      </c>
      <c r="L24" s="69">
        <v>30</v>
      </c>
      <c r="M24" s="245"/>
      <c r="N24" s="86"/>
      <c r="O24" s="86">
        <f>L24/100</f>
        <v>0.3</v>
      </c>
      <c r="P24" s="127">
        <f>(L24*$D$2)/1000</f>
        <v>7.08</v>
      </c>
      <c r="Q24" s="530"/>
      <c r="R24" s="81" t="s">
        <v>286</v>
      </c>
      <c r="S24" s="61" t="s">
        <v>289</v>
      </c>
      <c r="T24" s="66">
        <v>2.5</v>
      </c>
      <c r="U24" s="130"/>
      <c r="V24" s="63"/>
      <c r="W24" s="134">
        <f>T24/100</f>
        <v>2.5000000000000001E-2</v>
      </c>
      <c r="X24" s="27">
        <f>(T24*$D$2)/1000</f>
        <v>0.59</v>
      </c>
      <c r="Y24" s="85"/>
      <c r="Z24" s="211" t="s">
        <v>218</v>
      </c>
      <c r="AA24" s="244" t="s">
        <v>219</v>
      </c>
      <c r="AB24" s="69">
        <v>30</v>
      </c>
      <c r="AC24" s="550"/>
      <c r="AD24" s="548"/>
      <c r="AE24" s="548">
        <f>AB24/100</f>
        <v>0.3</v>
      </c>
      <c r="AF24" s="127">
        <f>(AB24*$D$2)/1000</f>
        <v>7.08</v>
      </c>
      <c r="AG24" s="85"/>
      <c r="AH24" s="81" t="s">
        <v>208</v>
      </c>
      <c r="AI24" s="61" t="s">
        <v>209</v>
      </c>
      <c r="AJ24" s="87">
        <v>20</v>
      </c>
      <c r="AK24" s="63">
        <f>AJ24/25</f>
        <v>0.8</v>
      </c>
      <c r="AL24" s="263"/>
      <c r="AM24" s="263"/>
      <c r="AN24" s="27">
        <f>(AJ24*$D$2)/1000</f>
        <v>4.72</v>
      </c>
      <c r="AO24" s="286"/>
      <c r="AP24" s="371"/>
      <c r="AQ24" s="302"/>
      <c r="AR24" s="292"/>
      <c r="AS24" s="294"/>
      <c r="AT24" s="294"/>
      <c r="AU24" s="294"/>
      <c r="AV24" s="394"/>
      <c r="AW24" s="404"/>
    </row>
    <row r="25" spans="1:49" s="10" customFormat="1" ht="14.1" customHeight="1">
      <c r="A25" s="599"/>
      <c r="B25" s="468" t="s">
        <v>205</v>
      </c>
      <c r="C25" s="70" t="s">
        <v>366</v>
      </c>
      <c r="D25" s="66">
        <v>1</v>
      </c>
      <c r="E25" s="155"/>
      <c r="F25" s="87"/>
      <c r="G25" s="69"/>
      <c r="H25" s="102">
        <f>(D25*$D$2)/1000</f>
        <v>0.23599999999999999</v>
      </c>
      <c r="I25" s="200"/>
      <c r="J25" s="213" t="s">
        <v>235</v>
      </c>
      <c r="K25" s="17" t="s">
        <v>132</v>
      </c>
      <c r="L25" s="69">
        <v>10</v>
      </c>
      <c r="M25" s="137"/>
      <c r="N25" s="196">
        <f>L25*0.5/35</f>
        <v>0.14285714285714285</v>
      </c>
      <c r="O25" s="86"/>
      <c r="P25" s="127">
        <f>(L25*$D$2)/1000</f>
        <v>2.36</v>
      </c>
      <c r="Q25" s="530"/>
      <c r="R25" s="80" t="s">
        <v>196</v>
      </c>
      <c r="S25" s="61" t="s">
        <v>197</v>
      </c>
      <c r="T25" s="66">
        <v>15</v>
      </c>
      <c r="U25" s="63"/>
      <c r="V25" s="66">
        <f>T25/55</f>
        <v>0.27272727272727271</v>
      </c>
      <c r="W25" s="128"/>
      <c r="X25" s="27">
        <f t="shared" ref="X25" si="6">(T25*$D$2)/1000</f>
        <v>3.54</v>
      </c>
      <c r="Y25" s="92"/>
      <c r="Z25" s="213" t="s">
        <v>138</v>
      </c>
      <c r="AA25" s="17" t="s">
        <v>141</v>
      </c>
      <c r="AB25" s="69">
        <v>10</v>
      </c>
      <c r="AC25" s="551"/>
      <c r="AD25" s="544">
        <f>AB25*0.5/35</f>
        <v>0.14285714285714285</v>
      </c>
      <c r="AE25" s="548"/>
      <c r="AF25" s="127">
        <f>(AB25*$D$2)/1000</f>
        <v>2.36</v>
      </c>
      <c r="AG25" s="85"/>
      <c r="AH25" s="80" t="s">
        <v>147</v>
      </c>
      <c r="AI25" s="61"/>
      <c r="AJ25" s="87"/>
      <c r="AK25" s="63"/>
      <c r="AL25" s="263"/>
      <c r="AM25" s="263"/>
      <c r="AN25" s="27"/>
      <c r="AO25" s="285"/>
      <c r="AP25" s="371"/>
      <c r="AQ25" s="204"/>
      <c r="AR25" s="302"/>
      <c r="AS25" s="292"/>
      <c r="AT25" s="294"/>
      <c r="AU25" s="294"/>
      <c r="AV25" s="294"/>
      <c r="AW25" s="394"/>
    </row>
    <row r="26" spans="1:49" s="10" customFormat="1" ht="14.1" customHeight="1">
      <c r="A26" s="599"/>
      <c r="B26" s="468" t="s">
        <v>179</v>
      </c>
      <c r="C26" s="61" t="s">
        <v>365</v>
      </c>
      <c r="D26" s="66">
        <v>10</v>
      </c>
      <c r="E26" s="130"/>
      <c r="F26" s="63"/>
      <c r="G26" s="134"/>
      <c r="H26" s="27">
        <f>(D26*$D$2)/1000</f>
        <v>2.36</v>
      </c>
      <c r="I26" s="286"/>
      <c r="J26" s="213" t="s">
        <v>133</v>
      </c>
      <c r="K26" s="244"/>
      <c r="L26" s="69"/>
      <c r="M26" s="245"/>
      <c r="N26" s="86"/>
      <c r="O26" s="86"/>
      <c r="P26" s="127"/>
      <c r="Q26" s="530"/>
      <c r="R26" s="80" t="s">
        <v>198</v>
      </c>
      <c r="S26" s="61" t="s">
        <v>538</v>
      </c>
      <c r="T26" s="66">
        <v>5</v>
      </c>
      <c r="U26" s="152"/>
      <c r="V26" s="66"/>
      <c r="W26" s="134">
        <f>T26/100</f>
        <v>0.05</v>
      </c>
      <c r="X26" s="27">
        <f>(T26*$D$2)/1000</f>
        <v>1.18</v>
      </c>
      <c r="Y26" s="85"/>
      <c r="Z26" s="213" t="s">
        <v>220</v>
      </c>
      <c r="AA26" s="244"/>
      <c r="AB26" s="69"/>
      <c r="AC26" s="550"/>
      <c r="AD26" s="548"/>
      <c r="AE26" s="548"/>
      <c r="AF26" s="127"/>
      <c r="AG26" s="85"/>
      <c r="AH26" s="80" t="s">
        <v>0</v>
      </c>
      <c r="AI26" s="61"/>
      <c r="AJ26" s="87"/>
      <c r="AK26" s="130"/>
      <c r="AL26" s="130"/>
      <c r="AM26" s="133"/>
      <c r="AN26" s="64"/>
      <c r="AO26" s="122"/>
      <c r="AP26" s="371"/>
      <c r="AQ26" s="204"/>
      <c r="AR26" s="472"/>
      <c r="AS26" s="292"/>
      <c r="AT26" s="473"/>
      <c r="AU26" s="378"/>
      <c r="AV26" s="294"/>
      <c r="AW26" s="394"/>
    </row>
    <row r="27" spans="1:49" s="10" customFormat="1" ht="14.1" customHeight="1">
      <c r="A27" s="599"/>
      <c r="B27" s="468" t="s">
        <v>180</v>
      </c>
      <c r="C27" s="61" t="s">
        <v>536</v>
      </c>
      <c r="D27" s="66">
        <v>2</v>
      </c>
      <c r="E27" s="130"/>
      <c r="F27" s="63"/>
      <c r="G27" s="134"/>
      <c r="H27" s="27">
        <f>(D27*$D$2)/1000</f>
        <v>0.47199999999999998</v>
      </c>
      <c r="I27" s="289"/>
      <c r="J27" s="246" t="s">
        <v>139</v>
      </c>
      <c r="K27" s="17"/>
      <c r="L27" s="86"/>
      <c r="M27" s="52"/>
      <c r="N27" s="137"/>
      <c r="O27" s="137"/>
      <c r="P27" s="127"/>
      <c r="Q27" s="530"/>
      <c r="R27" s="68" t="s">
        <v>199</v>
      </c>
      <c r="S27" s="61"/>
      <c r="T27" s="66"/>
      <c r="U27" s="152"/>
      <c r="V27" s="66"/>
      <c r="W27" s="66"/>
      <c r="X27" s="77"/>
      <c r="Y27" s="85"/>
      <c r="Z27" s="246" t="s">
        <v>217</v>
      </c>
      <c r="AA27" s="17"/>
      <c r="AB27" s="86"/>
      <c r="AC27" s="549"/>
      <c r="AD27" s="551"/>
      <c r="AE27" s="551"/>
      <c r="AF27" s="127"/>
      <c r="AG27" s="85"/>
      <c r="AH27" s="68"/>
      <c r="AI27" s="61"/>
      <c r="AJ27" s="87"/>
      <c r="AK27" s="252"/>
      <c r="AL27" s="252"/>
      <c r="AM27" s="252"/>
      <c r="AN27" s="64"/>
      <c r="AO27" s="284"/>
      <c r="AP27" s="371"/>
      <c r="AQ27" s="204"/>
      <c r="AR27" s="302"/>
      <c r="AS27" s="292"/>
      <c r="AT27" s="292"/>
      <c r="AU27" s="292"/>
      <c r="AV27" s="381"/>
      <c r="AW27" s="295"/>
    </row>
    <row r="28" spans="1:49" s="10" customFormat="1" ht="14.1" customHeight="1">
      <c r="A28" s="599"/>
      <c r="B28" s="468" t="s">
        <v>0</v>
      </c>
      <c r="C28" s="69"/>
      <c r="D28" s="66"/>
      <c r="E28" s="60"/>
      <c r="F28" s="66"/>
      <c r="G28" s="66"/>
      <c r="H28" s="208"/>
      <c r="I28" s="122"/>
      <c r="J28" s="246" t="s">
        <v>131</v>
      </c>
      <c r="K28" s="17"/>
      <c r="L28" s="86"/>
      <c r="M28" s="264"/>
      <c r="N28" s="264"/>
      <c r="O28" s="69"/>
      <c r="P28" s="77"/>
      <c r="Q28" s="530"/>
      <c r="R28" s="68" t="s">
        <v>131</v>
      </c>
      <c r="S28" s="61"/>
      <c r="T28" s="66"/>
      <c r="U28" s="153"/>
      <c r="V28" s="66"/>
      <c r="W28" s="12"/>
      <c r="X28" s="154"/>
      <c r="Y28" s="131"/>
      <c r="Z28" s="246" t="s">
        <v>131</v>
      </c>
      <c r="AA28" s="255"/>
      <c r="AB28" s="365"/>
      <c r="AC28" s="552"/>
      <c r="AD28" s="552"/>
      <c r="AE28" s="553"/>
      <c r="AF28" s="369"/>
      <c r="AG28" s="92"/>
      <c r="AH28" s="68"/>
      <c r="AI28" s="61"/>
      <c r="AJ28" s="87"/>
      <c r="AK28" s="66"/>
      <c r="AL28" s="66"/>
      <c r="AM28" s="66"/>
      <c r="AN28" s="374"/>
      <c r="AO28" s="122"/>
      <c r="AP28" s="371"/>
      <c r="AQ28" s="204"/>
      <c r="AR28" s="302"/>
      <c r="AS28" s="292"/>
      <c r="AT28" s="292"/>
      <c r="AU28" s="292"/>
      <c r="AV28" s="381"/>
      <c r="AW28" s="295"/>
    </row>
    <row r="29" spans="1:49" s="10" customFormat="1" ht="14.1" customHeight="1">
      <c r="A29" s="599"/>
      <c r="B29" s="99" t="s">
        <v>72</v>
      </c>
      <c r="C29" s="61"/>
      <c r="D29" s="66"/>
      <c r="E29" s="60"/>
      <c r="F29" s="66"/>
      <c r="G29" s="66"/>
      <c r="H29" s="77"/>
      <c r="I29" s="122"/>
      <c r="J29" s="99" t="s">
        <v>72</v>
      </c>
      <c r="K29" s="54"/>
      <c r="L29" s="55"/>
      <c r="M29" s="57"/>
      <c r="N29" s="57"/>
      <c r="O29" s="57"/>
      <c r="P29" s="59"/>
      <c r="Q29" s="530"/>
      <c r="R29" s="99" t="s">
        <v>72</v>
      </c>
      <c r="S29" s="13"/>
      <c r="T29" s="60"/>
      <c r="U29" s="60"/>
      <c r="V29" s="66"/>
      <c r="W29" s="66"/>
      <c r="X29" s="77"/>
      <c r="Y29" s="122"/>
      <c r="Z29" s="99" t="s">
        <v>72</v>
      </c>
      <c r="AA29" s="560"/>
      <c r="AB29" s="370"/>
      <c r="AC29" s="554"/>
      <c r="AD29" s="554"/>
      <c r="AE29" s="554"/>
      <c r="AF29" s="370"/>
      <c r="AG29" s="64"/>
      <c r="AH29" s="99" t="s">
        <v>72</v>
      </c>
      <c r="AI29" s="17"/>
      <c r="AJ29" s="69"/>
      <c r="AK29" s="248"/>
      <c r="AL29" s="248"/>
      <c r="AM29" s="248"/>
      <c r="AN29" s="249"/>
      <c r="AO29" s="122"/>
      <c r="AP29" s="186"/>
      <c r="AQ29" s="204"/>
      <c r="AR29" s="294"/>
      <c r="AS29" s="292"/>
      <c r="AT29" s="300"/>
      <c r="AU29" s="292"/>
      <c r="AV29" s="292"/>
      <c r="AW29" s="398"/>
    </row>
    <row r="30" spans="1:49" s="10" customFormat="1" ht="14.1" customHeight="1">
      <c r="A30" s="599"/>
      <c r="B30" s="68"/>
      <c r="C30" s="61"/>
      <c r="D30" s="87"/>
      <c r="E30" s="129"/>
      <c r="F30" s="63"/>
      <c r="G30" s="69"/>
      <c r="H30" s="77"/>
      <c r="I30" s="122"/>
      <c r="J30" s="62"/>
      <c r="K30" s="13"/>
      <c r="L30" s="60"/>
      <c r="M30" s="66"/>
      <c r="N30" s="66"/>
      <c r="O30" s="66"/>
      <c r="P30" s="121"/>
      <c r="Q30" s="530"/>
      <c r="R30" s="534"/>
      <c r="S30" s="539"/>
      <c r="T30" s="540"/>
      <c r="U30" s="540"/>
      <c r="V30" s="540"/>
      <c r="W30" s="540"/>
      <c r="X30" s="530"/>
      <c r="Y30" s="122"/>
      <c r="Z30" s="50"/>
      <c r="AA30" s="245"/>
      <c r="AB30" s="203"/>
      <c r="AC30" s="69"/>
      <c r="AD30" s="69"/>
      <c r="AE30" s="69"/>
      <c r="AF30" s="102"/>
      <c r="AG30" s="64"/>
      <c r="AH30" s="50"/>
      <c r="AI30" s="137"/>
      <c r="AJ30" s="203"/>
      <c r="AK30" s="69"/>
      <c r="AL30" s="69"/>
      <c r="AM30" s="69"/>
      <c r="AN30" s="102"/>
      <c r="AO30" s="122"/>
      <c r="AP30" s="186"/>
      <c r="AQ30" s="381"/>
      <c r="AR30" s="474"/>
      <c r="AS30" s="294"/>
      <c r="AT30" s="294"/>
      <c r="AU30" s="294"/>
      <c r="AV30" s="394"/>
      <c r="AW30" s="395"/>
    </row>
    <row r="31" spans="1:49" s="10" customFormat="1" ht="14.1" customHeight="1">
      <c r="A31" s="600"/>
      <c r="B31" s="99"/>
      <c r="C31" s="54"/>
      <c r="D31" s="55"/>
      <c r="E31" s="22"/>
      <c r="F31" s="22"/>
      <c r="G31" s="69"/>
      <c r="H31" s="106"/>
      <c r="I31" s="532"/>
      <c r="J31" s="534"/>
      <c r="K31" s="498"/>
      <c r="L31" s="477"/>
      <c r="M31" s="540"/>
      <c r="N31" s="540"/>
      <c r="O31" s="540"/>
      <c r="P31" s="530"/>
      <c r="Q31" s="530"/>
      <c r="R31" s="99"/>
      <c r="S31" s="368"/>
      <c r="T31" s="367"/>
      <c r="U31" s="22"/>
      <c r="V31" s="22"/>
      <c r="W31" s="22"/>
      <c r="X31" s="77"/>
      <c r="Y31" s="532"/>
      <c r="Z31" s="99"/>
      <c r="AA31" s="561" t="s">
        <v>335</v>
      </c>
      <c r="AB31" s="367">
        <v>1</v>
      </c>
      <c r="AC31" s="12"/>
      <c r="AD31" s="12"/>
      <c r="AE31" s="128"/>
      <c r="AF31" s="366"/>
      <c r="AG31" s="64"/>
      <c r="AH31" s="99"/>
      <c r="AI31" s="498" t="s">
        <v>572</v>
      </c>
      <c r="AJ31" s="477">
        <v>1</v>
      </c>
      <c r="AK31" s="66"/>
      <c r="AL31" s="66"/>
      <c r="AM31" s="69"/>
      <c r="AN31" s="27"/>
      <c r="AO31" s="122"/>
      <c r="AP31" s="429"/>
      <c r="AQ31" s="413"/>
      <c r="AR31" s="414"/>
      <c r="AS31" s="292"/>
      <c r="AT31" s="292"/>
      <c r="AU31" s="294"/>
      <c r="AV31" s="295"/>
      <c r="AW31" s="395"/>
    </row>
    <row r="32" spans="1:49" s="10" customFormat="1" ht="14.1" customHeight="1">
      <c r="A32" s="232"/>
      <c r="B32" s="71"/>
      <c r="C32" s="108" t="s">
        <v>61</v>
      </c>
      <c r="D32" s="114"/>
      <c r="E32" s="110"/>
      <c r="F32" s="110"/>
      <c r="G32" s="110"/>
      <c r="H32" s="150" t="s">
        <v>95</v>
      </c>
      <c r="I32" s="151" t="s">
        <v>577</v>
      </c>
      <c r="J32" s="538"/>
      <c r="K32" s="533" t="s">
        <v>56</v>
      </c>
      <c r="L32" s="151"/>
      <c r="M32" s="220"/>
      <c r="N32" s="220"/>
      <c r="O32" s="220"/>
      <c r="P32" s="150" t="s">
        <v>95</v>
      </c>
      <c r="Q32" s="151" t="s">
        <v>577</v>
      </c>
      <c r="R32" s="117"/>
      <c r="S32" s="108" t="s">
        <v>56</v>
      </c>
      <c r="T32" s="109"/>
      <c r="U32" s="110"/>
      <c r="V32" s="110"/>
      <c r="W32" s="110"/>
      <c r="X32" s="150" t="s">
        <v>95</v>
      </c>
      <c r="Y32" s="151" t="s">
        <v>577</v>
      </c>
      <c r="Z32" s="19"/>
      <c r="AA32" s="108" t="s">
        <v>56</v>
      </c>
      <c r="AB32" s="109"/>
      <c r="AC32" s="110"/>
      <c r="AD32" s="110"/>
      <c r="AE32" s="110"/>
      <c r="AF32" s="150" t="s">
        <v>95</v>
      </c>
      <c r="AG32" s="151" t="s">
        <v>577</v>
      </c>
      <c r="AH32" s="19"/>
      <c r="AI32" s="108" t="s">
        <v>56</v>
      </c>
      <c r="AJ32" s="109"/>
      <c r="AK32" s="110"/>
      <c r="AL32" s="110"/>
      <c r="AM32" s="110"/>
      <c r="AN32" s="150" t="s">
        <v>95</v>
      </c>
      <c r="AO32" s="151" t="s">
        <v>577</v>
      </c>
      <c r="AP32" s="371"/>
      <c r="AQ32" s="415"/>
      <c r="AR32" s="416"/>
      <c r="AS32" s="417"/>
      <c r="AT32" s="417"/>
      <c r="AU32" s="417"/>
      <c r="AV32" s="416"/>
      <c r="AW32" s="418"/>
    </row>
    <row r="33" spans="1:49" s="10" customFormat="1" ht="14.1" customHeight="1">
      <c r="A33" s="594"/>
      <c r="B33" s="592" t="s">
        <v>62</v>
      </c>
      <c r="C33" s="36" t="s">
        <v>67</v>
      </c>
      <c r="D33" s="93"/>
      <c r="E33" s="111"/>
      <c r="F33" s="111"/>
      <c r="G33" s="111"/>
      <c r="H33" s="44">
        <v>4.5</v>
      </c>
      <c r="I33" s="45">
        <f>SUM(E4:E31)</f>
        <v>6</v>
      </c>
      <c r="J33" s="592" t="s">
        <v>57</v>
      </c>
      <c r="K33" s="36" t="s">
        <v>69</v>
      </c>
      <c r="L33" s="44"/>
      <c r="M33" s="120"/>
      <c r="N33" s="120"/>
      <c r="O33" s="120"/>
      <c r="P33" s="44">
        <v>4.5</v>
      </c>
      <c r="Q33" s="45">
        <f>SUM(M4:M31)</f>
        <v>6.2777777777777777</v>
      </c>
      <c r="R33" s="592" t="s">
        <v>57</v>
      </c>
      <c r="S33" s="36" t="s">
        <v>69</v>
      </c>
      <c r="T33" s="44"/>
      <c r="U33" s="120"/>
      <c r="V33" s="120"/>
      <c r="W33" s="120"/>
      <c r="X33" s="44">
        <v>4.5</v>
      </c>
      <c r="Y33" s="45">
        <f>SUM(U4:U31)</f>
        <v>6.2352941176470589</v>
      </c>
      <c r="Z33" s="592" t="s">
        <v>57</v>
      </c>
      <c r="AA33" s="36" t="s">
        <v>69</v>
      </c>
      <c r="AB33" s="44"/>
      <c r="AC33" s="120"/>
      <c r="AD33" s="120"/>
      <c r="AE33" s="120"/>
      <c r="AF33" s="44">
        <v>4.5</v>
      </c>
      <c r="AG33" s="45">
        <f>SUM(AC4:AC31)</f>
        <v>6</v>
      </c>
      <c r="AH33" s="592" t="s">
        <v>57</v>
      </c>
      <c r="AI33" s="36" t="s">
        <v>69</v>
      </c>
      <c r="AJ33" s="44"/>
      <c r="AK33" s="120"/>
      <c r="AL33" s="120"/>
      <c r="AM33" s="120"/>
      <c r="AN33" s="44">
        <v>4.5</v>
      </c>
      <c r="AO33" s="45">
        <f>SUM(AK4:AK31)</f>
        <v>6.2159663865546211</v>
      </c>
      <c r="AP33" s="612"/>
      <c r="AQ33" s="419"/>
      <c r="AR33" s="420"/>
      <c r="AS33" s="421"/>
      <c r="AT33" s="421"/>
      <c r="AU33" s="421"/>
      <c r="AV33" s="422"/>
      <c r="AW33" s="423"/>
    </row>
    <row r="34" spans="1:49" s="15" customFormat="1" ht="14.1" customHeight="1">
      <c r="A34" s="595"/>
      <c r="B34" s="592"/>
      <c r="C34" s="37" t="s">
        <v>68</v>
      </c>
      <c r="D34" s="94"/>
      <c r="E34" s="111"/>
      <c r="F34" s="111"/>
      <c r="G34" s="111"/>
      <c r="H34" s="45">
        <v>2</v>
      </c>
      <c r="I34" s="45">
        <f>SUM(F5:F31)</f>
        <v>2.9107142857142856</v>
      </c>
      <c r="J34" s="592"/>
      <c r="K34" s="37" t="s">
        <v>70</v>
      </c>
      <c r="L34" s="45"/>
      <c r="M34" s="120"/>
      <c r="N34" s="120"/>
      <c r="O34" s="120"/>
      <c r="P34" s="45">
        <v>2</v>
      </c>
      <c r="Q34" s="45">
        <f>SUM(N5:N31)</f>
        <v>2.9064935064935065</v>
      </c>
      <c r="R34" s="592"/>
      <c r="S34" s="37" t="s">
        <v>70</v>
      </c>
      <c r="T34" s="45"/>
      <c r="U34" s="120"/>
      <c r="V34" s="120"/>
      <c r="W34" s="120"/>
      <c r="X34" s="45">
        <v>2</v>
      </c>
      <c r="Y34" s="45">
        <f>SUM(V5:V31)</f>
        <v>2.4155844155844157</v>
      </c>
      <c r="Z34" s="592"/>
      <c r="AA34" s="37" t="s">
        <v>70</v>
      </c>
      <c r="AB34" s="45"/>
      <c r="AC34" s="120"/>
      <c r="AD34" s="120"/>
      <c r="AE34" s="120"/>
      <c r="AF34" s="45">
        <v>2</v>
      </c>
      <c r="AG34" s="45">
        <f>SUM(AD5:AD31)</f>
        <v>2.5857142857142854</v>
      </c>
      <c r="AH34" s="592"/>
      <c r="AI34" s="37" t="s">
        <v>70</v>
      </c>
      <c r="AJ34" s="45"/>
      <c r="AK34" s="120"/>
      <c r="AL34" s="120"/>
      <c r="AM34" s="120"/>
      <c r="AN34" s="45">
        <v>2</v>
      </c>
      <c r="AO34" s="45">
        <f>SUM(AL5:AL31)</f>
        <v>2.3298701298701294</v>
      </c>
      <c r="AP34" s="612"/>
      <c r="AQ34" s="424"/>
      <c r="AR34" s="423"/>
      <c r="AS34" s="421"/>
      <c r="AT34" s="421"/>
      <c r="AU34" s="421"/>
      <c r="AV34" s="422"/>
      <c r="AW34" s="423"/>
    </row>
    <row r="35" spans="1:49" s="15" customFormat="1" ht="14.1" customHeight="1">
      <c r="A35" s="595"/>
      <c r="B35" s="592"/>
      <c r="C35" s="38" t="s">
        <v>63</v>
      </c>
      <c r="D35" s="95"/>
      <c r="E35" s="93"/>
      <c r="F35" s="93"/>
      <c r="G35" s="93"/>
      <c r="H35" s="45">
        <f>I35</f>
        <v>1.61</v>
      </c>
      <c r="I35" s="45">
        <f>SUM(G7:G31)</f>
        <v>1.61</v>
      </c>
      <c r="J35" s="592"/>
      <c r="K35" s="38" t="s">
        <v>58</v>
      </c>
      <c r="L35" s="46"/>
      <c r="M35" s="44"/>
      <c r="N35" s="44"/>
      <c r="O35" s="44"/>
      <c r="P35" s="45">
        <f>Q35</f>
        <v>1.5</v>
      </c>
      <c r="Q35" s="45">
        <f>SUM(O7:O31)</f>
        <v>1.5</v>
      </c>
      <c r="R35" s="592"/>
      <c r="S35" s="38" t="s">
        <v>58</v>
      </c>
      <c r="T35" s="46"/>
      <c r="U35" s="44"/>
      <c r="V35" s="44"/>
      <c r="W35" s="44"/>
      <c r="X35" s="45">
        <f>Y35</f>
        <v>1.2949999999999999</v>
      </c>
      <c r="Y35" s="45">
        <f>SUM(W7:W31)</f>
        <v>1.2949999999999999</v>
      </c>
      <c r="Z35" s="592"/>
      <c r="AA35" s="38" t="s">
        <v>58</v>
      </c>
      <c r="AB35" s="46"/>
      <c r="AC35" s="44"/>
      <c r="AD35" s="44"/>
      <c r="AE35" s="44"/>
      <c r="AF35" s="45">
        <f>AG35</f>
        <v>2.0499999999999998</v>
      </c>
      <c r="AG35" s="45">
        <f>SUM(AE7:AE31)</f>
        <v>2.0499999999999998</v>
      </c>
      <c r="AH35" s="592"/>
      <c r="AI35" s="38" t="s">
        <v>58</v>
      </c>
      <c r="AJ35" s="46"/>
      <c r="AK35" s="44"/>
      <c r="AL35" s="44"/>
      <c r="AM35" s="44"/>
      <c r="AN35" s="45">
        <f>AO35</f>
        <v>1.57</v>
      </c>
      <c r="AO35" s="45">
        <f>SUM(AM7:AM31)</f>
        <v>1.57</v>
      </c>
      <c r="AP35" s="612"/>
      <c r="AQ35" s="235"/>
      <c r="AR35" s="239"/>
      <c r="AS35" s="420"/>
      <c r="AT35" s="420"/>
      <c r="AU35" s="420"/>
      <c r="AV35" s="425"/>
      <c r="AW35" s="423"/>
    </row>
    <row r="36" spans="1:49" s="10" customFormat="1" ht="14.1" customHeight="1">
      <c r="A36" s="595"/>
      <c r="B36" s="592"/>
      <c r="C36" s="38" t="s">
        <v>64</v>
      </c>
      <c r="D36" s="95"/>
      <c r="E36" s="94"/>
      <c r="F36" s="94"/>
      <c r="G36" s="94"/>
      <c r="H36" s="45">
        <f>I36</f>
        <v>0</v>
      </c>
      <c r="I36" s="45">
        <f>D31</f>
        <v>0</v>
      </c>
      <c r="J36" s="592"/>
      <c r="K36" s="38" t="s">
        <v>59</v>
      </c>
      <c r="L36" s="46"/>
      <c r="M36" s="45"/>
      <c r="N36" s="45"/>
      <c r="O36" s="45"/>
      <c r="P36" s="45">
        <f>Q36</f>
        <v>0</v>
      </c>
      <c r="Q36" s="45">
        <f>L31</f>
        <v>0</v>
      </c>
      <c r="R36" s="592"/>
      <c r="S36" s="38" t="s">
        <v>59</v>
      </c>
      <c r="T36" s="46"/>
      <c r="U36" s="45"/>
      <c r="V36" s="45"/>
      <c r="W36" s="45"/>
      <c r="X36" s="45">
        <f>Y36</f>
        <v>0</v>
      </c>
      <c r="Y36" s="45">
        <f>T31</f>
        <v>0</v>
      </c>
      <c r="Z36" s="592"/>
      <c r="AA36" s="38" t="s">
        <v>59</v>
      </c>
      <c r="AB36" s="46"/>
      <c r="AC36" s="45"/>
      <c r="AD36" s="45"/>
      <c r="AE36" s="45"/>
      <c r="AF36" s="45">
        <f>AG36</f>
        <v>1</v>
      </c>
      <c r="AG36" s="45">
        <f>AB31</f>
        <v>1</v>
      </c>
      <c r="AH36" s="592"/>
      <c r="AI36" s="38" t="s">
        <v>59</v>
      </c>
      <c r="AJ36" s="46"/>
      <c r="AK36" s="45"/>
      <c r="AL36" s="45"/>
      <c r="AM36" s="45"/>
      <c r="AN36" s="45">
        <f>AO36</f>
        <v>0</v>
      </c>
      <c r="AO36" s="45">
        <v>0</v>
      </c>
      <c r="AP36" s="612"/>
      <c r="AQ36" s="235"/>
      <c r="AR36" s="239"/>
      <c r="AS36" s="423"/>
      <c r="AT36" s="423"/>
      <c r="AU36" s="423"/>
      <c r="AV36" s="240"/>
      <c r="AW36" s="423"/>
    </row>
    <row r="37" spans="1:49" s="10" customFormat="1" ht="14.1" customHeight="1">
      <c r="A37" s="595"/>
      <c r="B37" s="592"/>
      <c r="C37" s="36" t="s">
        <v>66</v>
      </c>
      <c r="D37" s="95"/>
      <c r="E37" s="95"/>
      <c r="F37" s="95"/>
      <c r="G37" s="95"/>
      <c r="H37" s="45">
        <f>I37</f>
        <v>0</v>
      </c>
      <c r="I37" s="45">
        <v>0</v>
      </c>
      <c r="J37" s="592"/>
      <c r="K37" s="36" t="s">
        <v>66</v>
      </c>
      <c r="L37" s="46"/>
      <c r="M37" s="46"/>
      <c r="N37" s="46"/>
      <c r="O37" s="46"/>
      <c r="P37" s="45">
        <f>Q37</f>
        <v>0</v>
      </c>
      <c r="Q37" s="45">
        <v>0</v>
      </c>
      <c r="R37" s="592"/>
      <c r="S37" s="36" t="s">
        <v>66</v>
      </c>
      <c r="T37" s="46"/>
      <c r="U37" s="46"/>
      <c r="V37" s="46"/>
      <c r="W37" s="46"/>
      <c r="X37" s="45">
        <f>Y37</f>
        <v>0</v>
      </c>
      <c r="Y37" s="45">
        <v>0</v>
      </c>
      <c r="Z37" s="592"/>
      <c r="AA37" s="36" t="s">
        <v>66</v>
      </c>
      <c r="AB37" s="46"/>
      <c r="AC37" s="46"/>
      <c r="AD37" s="46"/>
      <c r="AE37" s="46"/>
      <c r="AF37" s="45">
        <f>AG37</f>
        <v>0</v>
      </c>
      <c r="AG37" s="45">
        <v>0</v>
      </c>
      <c r="AH37" s="592"/>
      <c r="AI37" s="36" t="s">
        <v>166</v>
      </c>
      <c r="AJ37" s="46"/>
      <c r="AK37" s="46"/>
      <c r="AL37" s="46"/>
      <c r="AM37" s="46"/>
      <c r="AN37" s="45">
        <f>AO37</f>
        <v>1</v>
      </c>
      <c r="AO37" s="45">
        <v>1</v>
      </c>
      <c r="AP37" s="612"/>
      <c r="AQ37" s="419"/>
      <c r="AR37" s="239"/>
      <c r="AS37" s="239"/>
      <c r="AT37" s="239"/>
      <c r="AU37" s="239"/>
      <c r="AV37" s="239"/>
      <c r="AW37" s="423"/>
    </row>
    <row r="38" spans="1:49" s="10" customFormat="1" ht="14.1" customHeight="1">
      <c r="A38" s="595"/>
      <c r="B38" s="592"/>
      <c r="C38" s="36" t="s">
        <v>129</v>
      </c>
      <c r="D38" s="95"/>
      <c r="E38" s="95"/>
      <c r="F38" s="95"/>
      <c r="G38" s="95"/>
      <c r="H38" s="45">
        <v>2.5</v>
      </c>
      <c r="I38" s="45">
        <v>2.5</v>
      </c>
      <c r="J38" s="592"/>
      <c r="K38" s="36" t="s">
        <v>129</v>
      </c>
      <c r="L38" s="46"/>
      <c r="M38" s="46"/>
      <c r="N38" s="46"/>
      <c r="O38" s="46"/>
      <c r="P38" s="45">
        <v>2.5</v>
      </c>
      <c r="Q38" s="45">
        <v>2.5</v>
      </c>
      <c r="R38" s="592"/>
      <c r="S38" s="36" t="s">
        <v>129</v>
      </c>
      <c r="T38" s="46"/>
      <c r="U38" s="46"/>
      <c r="V38" s="46"/>
      <c r="W38" s="46"/>
      <c r="X38" s="45">
        <v>2.5</v>
      </c>
      <c r="Y38" s="45">
        <v>2.5</v>
      </c>
      <c r="Z38" s="592"/>
      <c r="AA38" s="36" t="s">
        <v>129</v>
      </c>
      <c r="AB38" s="46"/>
      <c r="AC38" s="46"/>
      <c r="AD38" s="46"/>
      <c r="AE38" s="46"/>
      <c r="AF38" s="45">
        <v>2.5</v>
      </c>
      <c r="AG38" s="45">
        <v>2.5</v>
      </c>
      <c r="AH38" s="592"/>
      <c r="AI38" s="36" t="s">
        <v>129</v>
      </c>
      <c r="AJ38" s="46"/>
      <c r="AK38" s="46"/>
      <c r="AL38" s="46"/>
      <c r="AM38" s="46"/>
      <c r="AN38" s="45">
        <v>2.5</v>
      </c>
      <c r="AO38" s="45">
        <v>2.5</v>
      </c>
      <c r="AP38" s="612"/>
      <c r="AQ38" s="419"/>
      <c r="AR38" s="239"/>
      <c r="AS38" s="239"/>
      <c r="AT38" s="239"/>
      <c r="AU38" s="239"/>
      <c r="AV38" s="239"/>
      <c r="AW38" s="423"/>
    </row>
    <row r="39" spans="1:49" s="10" customFormat="1" ht="14.1" customHeight="1">
      <c r="A39" s="596"/>
      <c r="B39" s="593"/>
      <c r="C39" s="38" t="s">
        <v>65</v>
      </c>
      <c r="D39" s="95"/>
      <c r="E39" s="95"/>
      <c r="F39" s="95"/>
      <c r="G39" s="95"/>
      <c r="H39" s="47">
        <f>(H33*70)+(H34*75)+(H35*25)+(H36*60)+(H37*150)+(H38*45)</f>
        <v>617.75</v>
      </c>
      <c r="I39" s="47">
        <f>(I33*70)+(I34*75)+(I35*25)+(I36*60)+(I37*150)+(I38*45)</f>
        <v>791.05357142857144</v>
      </c>
      <c r="J39" s="593"/>
      <c r="K39" s="38" t="s">
        <v>38</v>
      </c>
      <c r="L39" s="46"/>
      <c r="M39" s="46"/>
      <c r="N39" s="46"/>
      <c r="O39" s="46"/>
      <c r="P39" s="47">
        <f>(P33*70)+(P34*75)+(P35*25)+(P36*60)+(P37*150)+(P38*45)</f>
        <v>615</v>
      </c>
      <c r="Q39" s="47">
        <f>(Q33*70)+(Q34*75)+(Q35*25)+(Q36*60)+(Q37*150)+(Q38*45)</f>
        <v>807.43145743145737</v>
      </c>
      <c r="R39" s="593"/>
      <c r="S39" s="38" t="s">
        <v>38</v>
      </c>
      <c r="T39" s="46"/>
      <c r="U39" s="46"/>
      <c r="V39" s="46"/>
      <c r="W39" s="46"/>
      <c r="X39" s="47">
        <f>(X33*70)+(X34*75)+(X35*25)+(X36*60)+(X37*150)+(X38*45)</f>
        <v>609.875</v>
      </c>
      <c r="Y39" s="47">
        <f>(Y33*70)+(Y34*75)+(Y35*25)+(Y36*60)+(Y37*150)+(Y38*45)</f>
        <v>762.51441940412531</v>
      </c>
      <c r="Z39" s="593"/>
      <c r="AA39" s="38" t="s">
        <v>38</v>
      </c>
      <c r="AB39" s="46"/>
      <c r="AC39" s="46"/>
      <c r="AD39" s="46"/>
      <c r="AE39" s="46"/>
      <c r="AF39" s="47">
        <f>(AF33*70)+(AF34*75)+(AF35*25)+(AF36*60)+(AF37*150)+(AF38*45)</f>
        <v>688.75</v>
      </c>
      <c r="AG39" s="47">
        <f>(AG33*70)+(AG34*75)+(AG35*25)+(AG36*60)+(AG37*150)+(AG38*45)</f>
        <v>837.67857142857144</v>
      </c>
      <c r="AH39" s="593"/>
      <c r="AI39" s="38" t="s">
        <v>38</v>
      </c>
      <c r="AJ39" s="46"/>
      <c r="AK39" s="46"/>
      <c r="AL39" s="46"/>
      <c r="AM39" s="46"/>
      <c r="AN39" s="47">
        <f>(AN33*70)+(AN34*75)+(AN35*25)+(AN36*60)+(AN37*150)+(AN38*45)</f>
        <v>766.75</v>
      </c>
      <c r="AO39" s="47">
        <f>(AO33*70)+(AO34*75)+(AO35*25)+(AO36*60)+(AO37*150)+(AO38*45)</f>
        <v>911.60790679908314</v>
      </c>
      <c r="AP39" s="612"/>
      <c r="AQ39" s="235"/>
      <c r="AR39" s="239"/>
      <c r="AS39" s="239"/>
      <c r="AT39" s="239"/>
      <c r="AU39" s="239"/>
      <c r="AV39" s="240"/>
      <c r="AW39" s="240"/>
    </row>
    <row r="40" spans="1:49" ht="6.75" customHeight="1">
      <c r="C40" s="42"/>
      <c r="F40" s="5"/>
      <c r="G40" s="5"/>
      <c r="K40" s="42"/>
      <c r="AA40" s="42"/>
      <c r="AB40"/>
      <c r="AC40"/>
      <c r="AD40"/>
      <c r="AE40"/>
      <c r="AI40" s="42"/>
      <c r="AM40"/>
      <c r="AQ40" s="42"/>
      <c r="AU40"/>
    </row>
    <row r="41" spans="1:49" ht="19.5" customHeight="1">
      <c r="C41" s="42" t="s">
        <v>53</v>
      </c>
      <c r="F41" s="5"/>
      <c r="G41" s="5"/>
      <c r="K41" s="42" t="s">
        <v>60</v>
      </c>
      <c r="S41" s="10" t="s">
        <v>54</v>
      </c>
      <c r="AA41" s="42"/>
      <c r="AB41"/>
      <c r="AC41"/>
      <c r="AD41"/>
      <c r="AE41"/>
      <c r="AI41" s="42"/>
      <c r="AM41"/>
      <c r="AQ41" s="42"/>
      <c r="AU41"/>
    </row>
    <row r="42" spans="1:49" ht="18.75" customHeight="1">
      <c r="C42" s="597" t="s">
        <v>117</v>
      </c>
      <c r="D42" s="597"/>
      <c r="E42" s="597"/>
      <c r="F42" s="597"/>
      <c r="G42" s="597"/>
      <c r="H42" s="597"/>
      <c r="I42" s="597"/>
      <c r="J42" s="597"/>
      <c r="K42" s="597"/>
      <c r="L42" s="597"/>
      <c r="M42" s="597"/>
      <c r="N42" s="597"/>
      <c r="O42" s="597"/>
      <c r="AA42" s="42"/>
      <c r="AB42"/>
      <c r="AC42"/>
      <c r="AD42"/>
      <c r="AE42"/>
      <c r="AH42"/>
      <c r="AI42"/>
      <c r="AM42"/>
      <c r="AN42"/>
      <c r="AP42"/>
      <c r="AQ42"/>
      <c r="AU42"/>
      <c r="AV42"/>
    </row>
    <row r="43" spans="1:49" ht="14.1" customHeight="1">
      <c r="AB43"/>
      <c r="AC43"/>
      <c r="AD43"/>
      <c r="AH43" s="292"/>
      <c r="AI43" s="293"/>
      <c r="AJ43" s="292"/>
      <c r="AK43" s="294"/>
      <c r="AL43" s="294"/>
      <c r="AM43" s="294"/>
      <c r="AN43" s="295"/>
    </row>
    <row r="44" spans="1:49" ht="14.1" customHeight="1">
      <c r="B44" s="294"/>
      <c r="C44" s="298"/>
      <c r="D44" s="294"/>
      <c r="E44" s="294"/>
      <c r="F44" s="294"/>
      <c r="G44" s="294"/>
      <c r="H44" s="295"/>
      <c r="AB44"/>
      <c r="AC44"/>
      <c r="AD44"/>
      <c r="AH44" s="292"/>
      <c r="AI44" s="293"/>
      <c r="AJ44" s="292"/>
      <c r="AK44" s="294"/>
      <c r="AL44" s="292"/>
      <c r="AM44" s="296"/>
      <c r="AN44" s="295"/>
    </row>
    <row r="45" spans="1:49" ht="14.1" customHeight="1">
      <c r="B45" s="294"/>
      <c r="C45" s="293"/>
      <c r="D45" s="294"/>
      <c r="E45" s="294"/>
      <c r="F45" s="299"/>
      <c r="G45" s="294"/>
      <c r="H45" s="295"/>
      <c r="AB45"/>
      <c r="AC45"/>
      <c r="AD45"/>
      <c r="AH45" s="292"/>
      <c r="AI45" s="293"/>
      <c r="AJ45" s="292"/>
      <c r="AK45" s="294"/>
      <c r="AL45" s="294"/>
      <c r="AM45" s="294"/>
      <c r="AN45" s="295"/>
    </row>
    <row r="46" spans="1:49" ht="14.1" customHeight="1">
      <c r="B46" s="294"/>
      <c r="C46" s="298"/>
      <c r="D46" s="294"/>
      <c r="E46" s="294"/>
      <c r="F46" s="294"/>
      <c r="G46" s="294"/>
      <c r="H46" s="295"/>
      <c r="AB46"/>
      <c r="AC46"/>
      <c r="AD46"/>
      <c r="AH46" s="292"/>
      <c r="AI46" s="293"/>
      <c r="AJ46" s="292"/>
      <c r="AK46" s="294"/>
      <c r="AL46" s="294"/>
      <c r="AM46" s="294"/>
      <c r="AN46" s="295"/>
    </row>
    <row r="47" spans="1:49" ht="14.1" customHeight="1">
      <c r="B47" s="294"/>
      <c r="C47" s="293"/>
      <c r="D47" s="294"/>
      <c r="E47" s="300"/>
      <c r="F47" s="294"/>
      <c r="G47" s="294"/>
      <c r="H47" s="295"/>
      <c r="AH47" s="297"/>
      <c r="AI47" s="293"/>
      <c r="AJ47" s="292"/>
      <c r="AK47" s="292"/>
      <c r="AL47" s="292"/>
      <c r="AM47" s="294"/>
      <c r="AN47" s="295"/>
    </row>
    <row r="48" spans="1:49" ht="14.1" customHeight="1">
      <c r="B48" s="294"/>
      <c r="C48" s="293"/>
      <c r="D48" s="294"/>
      <c r="E48" s="301"/>
      <c r="F48" s="301"/>
      <c r="G48" s="294"/>
      <c r="H48" s="295"/>
      <c r="AH48" s="297"/>
      <c r="AI48" s="293"/>
      <c r="AJ48" s="292"/>
      <c r="AK48" s="292"/>
      <c r="AL48" s="292"/>
      <c r="AM48" s="294"/>
      <c r="AN48" s="295"/>
    </row>
    <row r="49" spans="2:8" ht="14.1" customHeight="1">
      <c r="B49" s="204"/>
      <c r="C49" s="302"/>
      <c r="D49" s="292"/>
      <c r="E49" s="300"/>
      <c r="F49" s="292"/>
      <c r="G49" s="292"/>
      <c r="H49" s="295"/>
    </row>
    <row r="50" spans="2:8" ht="14.1" customHeight="1">
      <c r="B50" s="292"/>
      <c r="C50" s="302"/>
      <c r="D50" s="292"/>
      <c r="E50" s="303"/>
      <c r="F50" s="292"/>
      <c r="G50" s="294"/>
      <c r="H50" s="295"/>
    </row>
  </sheetData>
  <mergeCells count="29">
    <mergeCell ref="A8:A13"/>
    <mergeCell ref="A14:A19"/>
    <mergeCell ref="A33:A39"/>
    <mergeCell ref="A24:A31"/>
    <mergeCell ref="K21:K23"/>
    <mergeCell ref="D1:J1"/>
    <mergeCell ref="AI3:AJ3"/>
    <mergeCell ref="K3:L3"/>
    <mergeCell ref="K2:AO2"/>
    <mergeCell ref="S3:T3"/>
    <mergeCell ref="C3:D3"/>
    <mergeCell ref="AA3:AB3"/>
    <mergeCell ref="D2:E2"/>
    <mergeCell ref="AQ3:AR3"/>
    <mergeCell ref="AQ21:AQ23"/>
    <mergeCell ref="AP33:AP39"/>
    <mergeCell ref="C42:O42"/>
    <mergeCell ref="A20:A23"/>
    <mergeCell ref="AI21:AI23"/>
    <mergeCell ref="C21:C23"/>
    <mergeCell ref="S21:S23"/>
    <mergeCell ref="B33:B39"/>
    <mergeCell ref="J33:J39"/>
    <mergeCell ref="R33:R39"/>
    <mergeCell ref="Z33:Z39"/>
    <mergeCell ref="AH33:AH39"/>
    <mergeCell ref="A3:A4"/>
    <mergeCell ref="A5:A7"/>
    <mergeCell ref="AA21:AA23"/>
  </mergeCells>
  <phoneticPr fontId="22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49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0" customWidth="1"/>
    <col min="3" max="3" width="10.625" style="10" customWidth="1"/>
    <col min="4" max="4" width="4.625" customWidth="1"/>
    <col min="5" max="5" width="5.5" hidden="1" customWidth="1"/>
    <col min="6" max="6" width="5.75" hidden="1" customWidth="1"/>
    <col min="7" max="7" width="6.625" hidden="1" customWidth="1"/>
    <col min="8" max="8" width="3.625" style="31" customWidth="1"/>
    <col min="9" max="9" width="4.625" customWidth="1"/>
    <col min="10" max="10" width="3.625" style="10" customWidth="1"/>
    <col min="11" max="11" width="10.625" style="10" customWidth="1"/>
    <col min="12" max="12" width="4.625" style="10" customWidth="1"/>
    <col min="13" max="13" width="6.625" hidden="1" customWidth="1"/>
    <col min="14" max="14" width="5.875" hidden="1" customWidth="1"/>
    <col min="15" max="15" width="6" hidden="1" customWidth="1"/>
    <col min="16" max="16" width="3.625" style="31" customWidth="1"/>
    <col min="17" max="17" width="4.625" customWidth="1"/>
    <col min="18" max="18" width="3.625" style="10" customWidth="1"/>
    <col min="19" max="19" width="10.625" style="10" customWidth="1"/>
    <col min="20" max="20" width="5" customWidth="1"/>
    <col min="21" max="21" width="2.375" hidden="1" customWidth="1"/>
    <col min="22" max="22" width="5.125" hidden="1" customWidth="1"/>
    <col min="23" max="23" width="4.625" hidden="1" customWidth="1"/>
    <col min="24" max="24" width="3.625" style="31" customWidth="1"/>
    <col min="25" max="25" width="4.625" customWidth="1"/>
    <col min="26" max="26" width="3.625" style="10" customWidth="1"/>
    <col min="27" max="27" width="10.625" style="10" customWidth="1"/>
    <col min="28" max="28" width="4.625" style="5" customWidth="1"/>
    <col min="29" max="29" width="6.625" style="5" hidden="1" customWidth="1"/>
    <col min="30" max="30" width="10.875" hidden="1" customWidth="1"/>
    <col min="31" max="31" width="4.625" hidden="1" customWidth="1"/>
    <col min="32" max="32" width="3.625" style="31" customWidth="1"/>
    <col min="33" max="33" width="4.625" customWidth="1"/>
    <col min="34" max="34" width="3.625" style="10" customWidth="1"/>
    <col min="35" max="35" width="10.625" style="10" customWidth="1"/>
    <col min="36" max="36" width="5.25" customWidth="1"/>
    <col min="37" max="38" width="10.875" hidden="1" customWidth="1"/>
    <col min="39" max="39" width="4.625" hidden="1" customWidth="1"/>
    <col min="40" max="40" width="3.625" style="31" customWidth="1"/>
    <col min="41" max="41" width="4.625" customWidth="1"/>
  </cols>
  <sheetData>
    <row r="1" spans="1:41" ht="19.5" customHeight="1">
      <c r="A1" s="8"/>
      <c r="B1" s="39"/>
      <c r="C1" s="39"/>
      <c r="D1" s="601" t="s">
        <v>18</v>
      </c>
      <c r="E1" s="601"/>
      <c r="F1" s="601"/>
      <c r="G1" s="601"/>
      <c r="H1" s="601"/>
      <c r="I1" s="601"/>
      <c r="J1" s="601"/>
      <c r="K1" s="5" t="s">
        <v>578</v>
      </c>
      <c r="L1" t="s">
        <v>426</v>
      </c>
      <c r="Z1" s="39"/>
      <c r="AA1" s="39"/>
      <c r="AB1" s="8"/>
      <c r="AC1" s="8"/>
      <c r="AG1" s="8"/>
      <c r="AH1" s="39"/>
      <c r="AI1" s="39"/>
      <c r="AJ1" s="8"/>
      <c r="AK1" s="8"/>
      <c r="AL1" s="8"/>
      <c r="AO1" s="8"/>
    </row>
    <row r="2" spans="1:41" ht="14.1" customHeight="1">
      <c r="A2" s="2" t="s">
        <v>17</v>
      </c>
      <c r="B2" s="40" t="s">
        <v>30</v>
      </c>
      <c r="C2" s="40" t="s">
        <v>1</v>
      </c>
      <c r="D2" s="602">
        <v>236</v>
      </c>
      <c r="E2" s="602"/>
      <c r="F2" s="30"/>
      <c r="G2" s="30"/>
      <c r="H2" s="30"/>
      <c r="I2" s="30"/>
      <c r="J2" s="43"/>
      <c r="K2" s="603" t="s">
        <v>369</v>
      </c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4"/>
      <c r="AH2" s="604"/>
      <c r="AI2" s="604"/>
      <c r="AJ2" s="604"/>
      <c r="AK2" s="604"/>
      <c r="AL2" s="604"/>
      <c r="AM2" s="604"/>
      <c r="AN2" s="604"/>
      <c r="AO2" s="604"/>
    </row>
    <row r="3" spans="1:41" s="10" customFormat="1" ht="14.1" customHeight="1">
      <c r="A3" s="605" t="s">
        <v>21</v>
      </c>
      <c r="B3" s="11"/>
      <c r="C3" s="606">
        <v>45922</v>
      </c>
      <c r="D3" s="606"/>
      <c r="E3" s="16"/>
      <c r="F3" s="16"/>
      <c r="G3" s="16"/>
      <c r="H3" s="27"/>
      <c r="I3" s="11" t="s">
        <v>22</v>
      </c>
      <c r="J3" s="11"/>
      <c r="K3" s="606">
        <f>C3+1</f>
        <v>45923</v>
      </c>
      <c r="L3" s="606"/>
      <c r="M3" s="16"/>
      <c r="N3" s="16"/>
      <c r="O3" s="16"/>
      <c r="P3" s="27"/>
      <c r="Q3" s="11" t="s">
        <v>23</v>
      </c>
      <c r="R3" s="115"/>
      <c r="S3" s="606">
        <f>C3+2</f>
        <v>45924</v>
      </c>
      <c r="T3" s="606"/>
      <c r="U3" s="16"/>
      <c r="V3" s="16"/>
      <c r="W3" s="16"/>
      <c r="X3" s="27"/>
      <c r="Y3" s="11" t="s">
        <v>24</v>
      </c>
      <c r="Z3" s="115"/>
      <c r="AA3" s="606">
        <f>C3+3</f>
        <v>45925</v>
      </c>
      <c r="AB3" s="606"/>
      <c r="AC3" s="16"/>
      <c r="AD3" s="16"/>
      <c r="AE3" s="16"/>
      <c r="AF3" s="27"/>
      <c r="AG3" s="11" t="s">
        <v>25</v>
      </c>
      <c r="AH3" s="118"/>
      <c r="AI3" s="618">
        <f>C3+4</f>
        <v>45926</v>
      </c>
      <c r="AJ3" s="618"/>
      <c r="AK3" s="221"/>
      <c r="AL3" s="221"/>
      <c r="AM3" s="221"/>
      <c r="AN3" s="96"/>
      <c r="AO3" s="11" t="s">
        <v>115</v>
      </c>
    </row>
    <row r="4" spans="1:41" s="10" customFormat="1" ht="14.1" customHeight="1">
      <c r="A4" s="605"/>
      <c r="B4" s="11" t="s">
        <v>11</v>
      </c>
      <c r="C4" s="11" t="s">
        <v>12</v>
      </c>
      <c r="D4" s="11" t="s">
        <v>27</v>
      </c>
      <c r="E4" s="11" t="s">
        <v>32</v>
      </c>
      <c r="F4" s="11" t="s">
        <v>34</v>
      </c>
      <c r="G4" s="11" t="s">
        <v>37</v>
      </c>
      <c r="H4" s="27" t="s">
        <v>31</v>
      </c>
      <c r="I4" s="11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34</v>
      </c>
      <c r="O4" s="11" t="s">
        <v>37</v>
      </c>
      <c r="P4" s="27" t="s">
        <v>31</v>
      </c>
      <c r="Q4" s="11" t="s">
        <v>55</v>
      </c>
      <c r="R4" s="115" t="s">
        <v>11</v>
      </c>
      <c r="S4" s="11" t="s">
        <v>12</v>
      </c>
      <c r="T4" s="11" t="s">
        <v>27</v>
      </c>
      <c r="U4" s="11" t="s">
        <v>32</v>
      </c>
      <c r="V4" s="11" t="s">
        <v>34</v>
      </c>
      <c r="W4" s="11" t="s">
        <v>37</v>
      </c>
      <c r="X4" s="27" t="s">
        <v>31</v>
      </c>
      <c r="Y4" s="11" t="s">
        <v>55</v>
      </c>
      <c r="Z4" s="115" t="s">
        <v>11</v>
      </c>
      <c r="AA4" s="11" t="s">
        <v>12</v>
      </c>
      <c r="AB4" s="11" t="s">
        <v>27</v>
      </c>
      <c r="AC4" s="11" t="s">
        <v>32</v>
      </c>
      <c r="AD4" s="11" t="s">
        <v>34</v>
      </c>
      <c r="AE4" s="11" t="s">
        <v>37</v>
      </c>
      <c r="AF4" s="27" t="s">
        <v>31</v>
      </c>
      <c r="AG4" s="11" t="s">
        <v>55</v>
      </c>
      <c r="AH4" s="11" t="s">
        <v>11</v>
      </c>
      <c r="AI4" s="290" t="s">
        <v>12</v>
      </c>
      <c r="AJ4" s="290" t="s">
        <v>15</v>
      </c>
      <c r="AK4" s="290" t="s">
        <v>32</v>
      </c>
      <c r="AL4" s="290" t="s">
        <v>33</v>
      </c>
      <c r="AM4" s="290" t="s">
        <v>36</v>
      </c>
      <c r="AN4" s="291" t="s">
        <v>31</v>
      </c>
      <c r="AO4" s="290" t="s">
        <v>55</v>
      </c>
    </row>
    <row r="5" spans="1:41" s="10" customFormat="1" ht="14.1" customHeight="1">
      <c r="A5" s="607" t="s">
        <v>28</v>
      </c>
      <c r="B5" s="72" t="s">
        <v>566</v>
      </c>
      <c r="C5" s="112" t="s">
        <v>91</v>
      </c>
      <c r="D5" s="113">
        <v>90</v>
      </c>
      <c r="E5" s="66">
        <f>D5/20</f>
        <v>4.5</v>
      </c>
      <c r="F5" s="11"/>
      <c r="G5" s="11"/>
      <c r="H5" s="102">
        <f>(D5*$D$2)/1000</f>
        <v>21.24</v>
      </c>
      <c r="I5" s="64"/>
      <c r="J5" s="72" t="s">
        <v>90</v>
      </c>
      <c r="K5" s="112" t="s">
        <v>91</v>
      </c>
      <c r="L5" s="113">
        <v>95</v>
      </c>
      <c r="M5" s="66">
        <f>L5/20</f>
        <v>4.75</v>
      </c>
      <c r="N5" s="11"/>
      <c r="O5" s="11"/>
      <c r="P5" s="102">
        <f>(L5*$D$2)/1000</f>
        <v>22.42</v>
      </c>
      <c r="Q5" s="64"/>
      <c r="R5" s="72" t="s">
        <v>102</v>
      </c>
      <c r="S5" s="112" t="s">
        <v>91</v>
      </c>
      <c r="T5" s="113">
        <v>120</v>
      </c>
      <c r="U5" s="66">
        <f>T5/20</f>
        <v>6</v>
      </c>
      <c r="V5" s="11"/>
      <c r="W5" s="11"/>
      <c r="X5" s="102">
        <f>(T5*$D$2)/1000</f>
        <v>28.32</v>
      </c>
      <c r="Y5" s="122"/>
      <c r="Z5" s="72" t="s">
        <v>320</v>
      </c>
      <c r="AA5" s="112" t="s">
        <v>267</v>
      </c>
      <c r="AB5" s="113">
        <v>100</v>
      </c>
      <c r="AC5" s="66">
        <f>AB5/20</f>
        <v>5</v>
      </c>
      <c r="AD5" s="11"/>
      <c r="AE5" s="11"/>
      <c r="AF5" s="102">
        <f>(AB5*$D$2)/1000</f>
        <v>23.6</v>
      </c>
      <c r="AG5" s="122"/>
      <c r="AH5" s="72" t="s">
        <v>568</v>
      </c>
      <c r="AI5" s="112" t="s">
        <v>91</v>
      </c>
      <c r="AJ5" s="113">
        <v>100</v>
      </c>
      <c r="AK5" s="66">
        <f>AJ5/20</f>
        <v>5</v>
      </c>
      <c r="AL5" s="11"/>
      <c r="AM5" s="11"/>
      <c r="AN5" s="102">
        <f>(AJ5*$D$2)/1000</f>
        <v>23.6</v>
      </c>
      <c r="AO5" s="377"/>
    </row>
    <row r="6" spans="1:41" s="10" customFormat="1" ht="14.1" customHeight="1">
      <c r="A6" s="607"/>
      <c r="B6" s="65" t="s">
        <v>73</v>
      </c>
      <c r="C6" s="74" t="s">
        <v>567</v>
      </c>
      <c r="D6" s="75">
        <v>10</v>
      </c>
      <c r="E6" s="66">
        <f>D6/20</f>
        <v>0.5</v>
      </c>
      <c r="F6" s="66"/>
      <c r="G6" s="11"/>
      <c r="H6" s="102">
        <f>(D6*$D$2)/1000</f>
        <v>2.36</v>
      </c>
      <c r="I6" s="64"/>
      <c r="J6" s="65" t="s">
        <v>92</v>
      </c>
      <c r="K6" s="74" t="s">
        <v>93</v>
      </c>
      <c r="L6" s="75">
        <v>20</v>
      </c>
      <c r="M6" s="66">
        <f>L6/20</f>
        <v>1</v>
      </c>
      <c r="N6" s="66"/>
      <c r="O6" s="11"/>
      <c r="P6" s="102">
        <f>(L6*$D$2)/1000</f>
        <v>4.72</v>
      </c>
      <c r="Q6" s="106"/>
      <c r="R6" s="65" t="s">
        <v>73</v>
      </c>
      <c r="S6" s="74"/>
      <c r="T6" s="75"/>
      <c r="U6" s="66"/>
      <c r="V6" s="66"/>
      <c r="W6" s="69"/>
      <c r="X6" s="106"/>
      <c r="Y6" s="123"/>
      <c r="Z6" s="65" t="s">
        <v>269</v>
      </c>
      <c r="AA6" s="74" t="s">
        <v>321</v>
      </c>
      <c r="AB6" s="75">
        <v>20</v>
      </c>
      <c r="AC6" s="66">
        <f>AB6/20</f>
        <v>1</v>
      </c>
      <c r="AD6" s="66"/>
      <c r="AE6" s="69"/>
      <c r="AF6" s="102">
        <f>(AB6*$D$2)/1000</f>
        <v>4.72</v>
      </c>
      <c r="AG6" s="284"/>
      <c r="AH6" s="65" t="s">
        <v>569</v>
      </c>
      <c r="AI6" s="74" t="s">
        <v>570</v>
      </c>
      <c r="AJ6" s="75">
        <v>20</v>
      </c>
      <c r="AK6" s="66">
        <f>AJ6/20</f>
        <v>1</v>
      </c>
      <c r="AL6" s="66"/>
      <c r="AM6" s="11"/>
      <c r="AN6" s="102">
        <f>(AJ6*$D$2)/1000</f>
        <v>4.72</v>
      </c>
      <c r="AO6" s="377"/>
    </row>
    <row r="7" spans="1:41" s="10" customFormat="1" ht="14.1" customHeight="1">
      <c r="A7" s="607"/>
      <c r="B7" s="18" t="s">
        <v>94</v>
      </c>
      <c r="C7" s="6"/>
      <c r="D7" s="25"/>
      <c r="E7" s="11"/>
      <c r="F7" s="11"/>
      <c r="G7" s="11"/>
      <c r="H7" s="64"/>
      <c r="I7" s="64"/>
      <c r="J7" s="18" t="s">
        <v>94</v>
      </c>
      <c r="K7" s="6"/>
      <c r="L7" s="11"/>
      <c r="M7" s="11"/>
      <c r="N7" s="11"/>
      <c r="O7" s="11"/>
      <c r="P7" s="27"/>
      <c r="Q7" s="106"/>
      <c r="R7" s="65" t="s">
        <v>94</v>
      </c>
      <c r="S7" s="6"/>
      <c r="T7" s="25"/>
      <c r="U7" s="11"/>
      <c r="V7" s="11"/>
      <c r="W7" s="11"/>
      <c r="X7" s="64"/>
      <c r="Y7" s="123"/>
      <c r="Z7" s="18" t="s">
        <v>268</v>
      </c>
      <c r="AA7" s="6"/>
      <c r="AB7" s="25"/>
      <c r="AC7" s="11"/>
      <c r="AD7" s="11"/>
      <c r="AE7" s="11"/>
      <c r="AF7" s="64"/>
      <c r="AG7" s="284"/>
      <c r="AH7" s="18" t="s">
        <v>94</v>
      </c>
      <c r="AI7" s="6"/>
      <c r="AJ7" s="11"/>
      <c r="AK7" s="11"/>
      <c r="AL7" s="11"/>
      <c r="AM7" s="11"/>
      <c r="AN7" s="27"/>
      <c r="AO7" s="377"/>
    </row>
    <row r="8" spans="1:41" s="10" customFormat="1" ht="14.1" customHeight="1">
      <c r="A8" s="608" t="s">
        <v>29</v>
      </c>
      <c r="B8" s="98" t="s">
        <v>218</v>
      </c>
      <c r="C8" s="83" t="s">
        <v>263</v>
      </c>
      <c r="D8" s="87">
        <v>68</v>
      </c>
      <c r="E8" s="104"/>
      <c r="F8" s="87">
        <f>D8/35</f>
        <v>1.9428571428571428</v>
      </c>
      <c r="G8" s="86"/>
      <c r="H8" s="27">
        <f>(D8*$D$2)/1000</f>
        <v>16.047999999999998</v>
      </c>
      <c r="I8" s="88"/>
      <c r="J8" s="497" t="s">
        <v>322</v>
      </c>
      <c r="K8" s="83" t="s">
        <v>142</v>
      </c>
      <c r="L8" s="87">
        <v>90</v>
      </c>
      <c r="M8" s="173"/>
      <c r="N8" s="90">
        <f>L8*0.8/35</f>
        <v>2.0571428571428569</v>
      </c>
      <c r="O8" s="86"/>
      <c r="P8" s="102">
        <f>(L8*$D$2)/1000</f>
        <v>21.24</v>
      </c>
      <c r="Q8" s="285"/>
      <c r="R8" s="48" t="s">
        <v>381</v>
      </c>
      <c r="S8" s="305" t="s">
        <v>527</v>
      </c>
      <c r="T8" s="87">
        <v>40</v>
      </c>
      <c r="U8" s="187"/>
      <c r="V8" s="87">
        <f>T8/35</f>
        <v>1.1428571428571428</v>
      </c>
      <c r="W8" s="86"/>
      <c r="X8" s="102">
        <f>(T8*$D$2)/1000</f>
        <v>9.44</v>
      </c>
      <c r="Y8" s="85"/>
      <c r="Z8" s="48" t="s">
        <v>376</v>
      </c>
      <c r="AA8" s="83" t="s">
        <v>385</v>
      </c>
      <c r="AB8" s="86">
        <v>70</v>
      </c>
      <c r="AC8" s="104"/>
      <c r="AD8" s="87">
        <f>AB8*0.7/35</f>
        <v>1.4</v>
      </c>
      <c r="AE8" s="137"/>
      <c r="AF8" s="27">
        <f>(AB8*$D$2)/1000</f>
        <v>16.52</v>
      </c>
      <c r="AG8" s="88"/>
      <c r="AH8" s="310" t="s">
        <v>471</v>
      </c>
      <c r="AI8" s="311" t="s">
        <v>475</v>
      </c>
      <c r="AJ8" s="87">
        <v>80</v>
      </c>
      <c r="AK8" s="173"/>
      <c r="AL8" s="90">
        <f>AJ8/35</f>
        <v>2.2857142857142856</v>
      </c>
      <c r="AM8" s="174"/>
      <c r="AN8" s="102">
        <f>(AJ8*$D$2)/1000</f>
        <v>18.88</v>
      </c>
      <c r="AO8" s="377"/>
    </row>
    <row r="9" spans="1:41" s="10" customFormat="1" ht="14.1" customHeight="1">
      <c r="A9" s="608"/>
      <c r="B9" s="50" t="s">
        <v>138</v>
      </c>
      <c r="C9" s="83" t="s">
        <v>542</v>
      </c>
      <c r="D9" s="87">
        <v>50</v>
      </c>
      <c r="E9" s="104"/>
      <c r="F9" s="87"/>
      <c r="G9" s="86">
        <f>D9/100</f>
        <v>0.5</v>
      </c>
      <c r="H9" s="27">
        <f>(D9*$D$2)/1000</f>
        <v>11.8</v>
      </c>
      <c r="I9" s="85"/>
      <c r="J9" s="91" t="s">
        <v>546</v>
      </c>
      <c r="K9" s="146" t="s">
        <v>359</v>
      </c>
      <c r="L9" s="160">
        <v>1</v>
      </c>
      <c r="M9" s="126"/>
      <c r="N9" s="126"/>
      <c r="O9" s="134">
        <f>L9/100</f>
        <v>0.01</v>
      </c>
      <c r="P9" s="102">
        <f>(L9*$D$2)/1000</f>
        <v>0.23599999999999999</v>
      </c>
      <c r="Q9" s="286"/>
      <c r="R9" s="91" t="s">
        <v>382</v>
      </c>
      <c r="S9" s="571" t="s">
        <v>537</v>
      </c>
      <c r="T9" s="158">
        <v>10</v>
      </c>
      <c r="U9" s="166"/>
      <c r="V9" s="126"/>
      <c r="W9" s="137">
        <f>T9/100</f>
        <v>0.1</v>
      </c>
      <c r="X9" s="102">
        <f>(T9*$D$2)/1000</f>
        <v>2.36</v>
      </c>
      <c r="Y9" s="85"/>
      <c r="Z9" s="91" t="s">
        <v>549</v>
      </c>
      <c r="AA9" s="83"/>
      <c r="AB9" s="86"/>
      <c r="AC9" s="104"/>
      <c r="AD9" s="126"/>
      <c r="AE9" s="86"/>
      <c r="AF9" s="27"/>
      <c r="AG9" s="85"/>
      <c r="AH9" s="310" t="s">
        <v>468</v>
      </c>
      <c r="AI9" s="205" t="s">
        <v>386</v>
      </c>
      <c r="AJ9" s="69">
        <v>3</v>
      </c>
      <c r="AK9" s="139"/>
      <c r="AL9" s="137"/>
      <c r="AM9" s="134"/>
      <c r="AN9" s="127">
        <f t="shared" ref="AN9:AN12" si="0">(AJ9*$D$2)/1000</f>
        <v>0.70799999999999996</v>
      </c>
      <c r="AO9" s="377"/>
    </row>
    <row r="10" spans="1:41" s="10" customFormat="1" ht="14.1" customHeight="1">
      <c r="A10" s="608"/>
      <c r="B10" s="50" t="s">
        <v>575</v>
      </c>
      <c r="C10" s="83" t="s">
        <v>537</v>
      </c>
      <c r="D10" s="87">
        <v>5</v>
      </c>
      <c r="E10" s="104"/>
      <c r="F10" s="126"/>
      <c r="G10" s="86">
        <f>D10/100</f>
        <v>0.05</v>
      </c>
      <c r="H10" s="27">
        <f>(D10*$D$2)/1000</f>
        <v>1.18</v>
      </c>
      <c r="I10" s="85"/>
      <c r="J10" s="91" t="s">
        <v>387</v>
      </c>
      <c r="K10" s="146" t="s">
        <v>537</v>
      </c>
      <c r="L10" s="160">
        <v>20</v>
      </c>
      <c r="M10" s="178"/>
      <c r="N10" s="126"/>
      <c r="O10" s="134">
        <f>L10/100</f>
        <v>0.2</v>
      </c>
      <c r="P10" s="102">
        <f>(L10*$D$2)/1000</f>
        <v>4.72</v>
      </c>
      <c r="Q10" s="286"/>
      <c r="R10" s="91" t="s">
        <v>179</v>
      </c>
      <c r="S10" s="305" t="s">
        <v>184</v>
      </c>
      <c r="T10" s="87">
        <v>50</v>
      </c>
      <c r="U10" s="166"/>
      <c r="V10" s="134"/>
      <c r="W10" s="137">
        <f>T10/100</f>
        <v>0.5</v>
      </c>
      <c r="X10" s="102">
        <f t="shared" ref="X10:X15" si="1">(T10*$D$2)/1000</f>
        <v>11.8</v>
      </c>
      <c r="Y10" s="85"/>
      <c r="Z10" s="91" t="s">
        <v>133</v>
      </c>
      <c r="AA10" s="83"/>
      <c r="AB10" s="83"/>
      <c r="AC10" s="104"/>
      <c r="AD10" s="87"/>
      <c r="AE10" s="134"/>
      <c r="AF10" s="127"/>
      <c r="AG10" s="85"/>
      <c r="AH10" s="310" t="s">
        <v>472</v>
      </c>
      <c r="AI10" s="17" t="s">
        <v>550</v>
      </c>
      <c r="AJ10" s="69">
        <v>0.5</v>
      </c>
      <c r="AK10" s="90"/>
      <c r="AL10" s="90"/>
      <c r="AM10" s="86">
        <f>AJ10/100</f>
        <v>5.0000000000000001E-3</v>
      </c>
      <c r="AN10" s="127">
        <f t="shared" si="0"/>
        <v>0.11799999999999999</v>
      </c>
      <c r="AO10" s="377"/>
    </row>
    <row r="11" spans="1:41" s="10" customFormat="1" ht="14.1" customHeight="1">
      <c r="A11" s="608"/>
      <c r="B11" s="50" t="s">
        <v>139</v>
      </c>
      <c r="C11" s="83" t="s">
        <v>442</v>
      </c>
      <c r="D11" s="87">
        <v>15</v>
      </c>
      <c r="E11" s="104"/>
      <c r="F11" s="87"/>
      <c r="G11" s="137"/>
      <c r="H11" s="82">
        <f>(D11*$D$2)/1000</f>
        <v>3.54</v>
      </c>
      <c r="I11" s="85"/>
      <c r="J11" s="91" t="s">
        <v>156</v>
      </c>
      <c r="K11" s="146" t="s">
        <v>539</v>
      </c>
      <c r="L11" s="160">
        <v>1</v>
      </c>
      <c r="M11" s="126"/>
      <c r="N11" s="126"/>
      <c r="O11" s="86"/>
      <c r="P11" s="102">
        <f>(L11*$D$2)/1000</f>
        <v>0.23599999999999999</v>
      </c>
      <c r="Q11" s="286"/>
      <c r="R11" s="91" t="s">
        <v>94</v>
      </c>
      <c r="S11" s="572" t="s">
        <v>548</v>
      </c>
      <c r="T11" s="90">
        <v>20</v>
      </c>
      <c r="U11" s="189"/>
      <c r="V11" s="126"/>
      <c r="W11" s="137">
        <f>T11/100</f>
        <v>0.2</v>
      </c>
      <c r="X11" s="102">
        <f t="shared" si="1"/>
        <v>4.72</v>
      </c>
      <c r="Y11" s="85"/>
      <c r="Z11" s="91" t="s">
        <v>377</v>
      </c>
      <c r="AA11" s="83"/>
      <c r="AB11" s="83"/>
      <c r="AC11" s="104"/>
      <c r="AD11" s="126"/>
      <c r="AE11" s="86"/>
      <c r="AF11" s="127"/>
      <c r="AG11" s="85"/>
      <c r="AH11" s="310" t="s">
        <v>473</v>
      </c>
      <c r="AI11" s="17" t="s">
        <v>243</v>
      </c>
      <c r="AJ11" s="69">
        <v>20</v>
      </c>
      <c r="AK11" s="49"/>
      <c r="AL11" s="126"/>
      <c r="AM11" s="86">
        <f>AJ11/100</f>
        <v>0.2</v>
      </c>
      <c r="AN11" s="127">
        <f t="shared" si="0"/>
        <v>4.72</v>
      </c>
      <c r="AO11" s="377"/>
    </row>
    <row r="12" spans="1:41" s="10" customFormat="1" ht="14.1" customHeight="1">
      <c r="A12" s="608"/>
      <c r="B12" s="99" t="s">
        <v>247</v>
      </c>
      <c r="C12" s="97"/>
      <c r="D12" s="160"/>
      <c r="E12" s="134"/>
      <c r="F12" s="134"/>
      <c r="G12" s="148"/>
      <c r="H12" s="102"/>
      <c r="I12" s="88"/>
      <c r="J12" s="99" t="s">
        <v>134</v>
      </c>
      <c r="K12" s="83" t="s">
        <v>185</v>
      </c>
      <c r="L12" s="87">
        <v>2</v>
      </c>
      <c r="M12" s="90"/>
      <c r="N12" s="90"/>
      <c r="O12" s="134"/>
      <c r="P12" s="127">
        <f>(L12*$D$2)/1000</f>
        <v>0.47199999999999998</v>
      </c>
      <c r="Q12" s="286"/>
      <c r="R12" s="91" t="s">
        <v>0</v>
      </c>
      <c r="S12" s="305" t="s">
        <v>384</v>
      </c>
      <c r="T12" s="87">
        <v>1</v>
      </c>
      <c r="U12" s="86"/>
      <c r="V12" s="126"/>
      <c r="W12" s="86"/>
      <c r="X12" s="102">
        <f t="shared" si="1"/>
        <v>0.23599999999999999</v>
      </c>
      <c r="Y12" s="85"/>
      <c r="Z12" s="177" t="s">
        <v>193</v>
      </c>
      <c r="AA12" s="260"/>
      <c r="AB12" s="272"/>
      <c r="AC12" s="104"/>
      <c r="AD12" s="87"/>
      <c r="AE12" s="137"/>
      <c r="AF12" s="82"/>
      <c r="AG12" s="85"/>
      <c r="AH12" s="310" t="s">
        <v>474</v>
      </c>
      <c r="AI12" s="83" t="s">
        <v>551</v>
      </c>
      <c r="AJ12" s="87">
        <v>10</v>
      </c>
      <c r="AK12" s="90"/>
      <c r="AL12" s="90"/>
      <c r="AM12" s="134">
        <f>AJ12/100</f>
        <v>0.1</v>
      </c>
      <c r="AN12" s="127">
        <f t="shared" si="0"/>
        <v>2.36</v>
      </c>
      <c r="AO12" s="377"/>
    </row>
    <row r="13" spans="1:41" s="10" customFormat="1" ht="14.1" customHeight="1">
      <c r="A13" s="608"/>
      <c r="B13" s="214"/>
      <c r="C13" s="97"/>
      <c r="D13" s="160"/>
      <c r="E13" s="134"/>
      <c r="F13" s="134"/>
      <c r="G13" s="148"/>
      <c r="H13" s="102"/>
      <c r="I13" s="85"/>
      <c r="J13" s="179"/>
      <c r="K13" s="159"/>
      <c r="L13" s="90"/>
      <c r="M13" s="90"/>
      <c r="N13" s="90"/>
      <c r="O13" s="90"/>
      <c r="P13" s="198"/>
      <c r="Q13" s="286"/>
      <c r="R13" s="91" t="s">
        <v>186</v>
      </c>
      <c r="S13" s="572" t="s">
        <v>188</v>
      </c>
      <c r="T13" s="90">
        <v>30</v>
      </c>
      <c r="U13" s="189"/>
      <c r="V13" s="126"/>
      <c r="W13" s="137">
        <f>T13/100</f>
        <v>0.3</v>
      </c>
      <c r="X13" s="102">
        <f t="shared" si="1"/>
        <v>7.08</v>
      </c>
      <c r="Y13" s="85"/>
      <c r="Z13" s="91"/>
      <c r="AA13" s="146"/>
      <c r="AB13" s="160"/>
      <c r="AC13" s="104"/>
      <c r="AD13" s="126"/>
      <c r="AE13" s="86"/>
      <c r="AF13" s="127"/>
      <c r="AG13" s="85"/>
      <c r="AH13" s="180" t="s">
        <v>134</v>
      </c>
      <c r="AI13" s="83"/>
      <c r="AJ13" s="101"/>
      <c r="AK13" s="49"/>
      <c r="AL13" s="87"/>
      <c r="AM13" s="86"/>
      <c r="AN13" s="96"/>
      <c r="AO13" s="377"/>
    </row>
    <row r="14" spans="1:41" s="10" customFormat="1" ht="14.1" customHeight="1">
      <c r="A14" s="608"/>
      <c r="B14" s="202"/>
      <c r="C14" s="83"/>
      <c r="D14" s="84"/>
      <c r="E14" s="52"/>
      <c r="F14" s="52"/>
      <c r="G14" s="86"/>
      <c r="H14" s="96"/>
      <c r="I14" s="85"/>
      <c r="J14" s="90"/>
      <c r="K14" s="83"/>
      <c r="L14" s="87"/>
      <c r="M14" s="170"/>
      <c r="N14" s="103"/>
      <c r="O14" s="86"/>
      <c r="P14" s="96"/>
      <c r="Q14" s="286"/>
      <c r="R14" s="177" t="s">
        <v>72</v>
      </c>
      <c r="S14" s="305" t="s">
        <v>189</v>
      </c>
      <c r="T14" s="167">
        <v>15</v>
      </c>
      <c r="U14" s="145"/>
      <c r="V14" s="126"/>
      <c r="W14" s="137">
        <f>T14/100</f>
        <v>0.15</v>
      </c>
      <c r="X14" s="102">
        <f t="shared" si="1"/>
        <v>3.54</v>
      </c>
      <c r="Y14" s="85"/>
      <c r="Z14" s="116"/>
      <c r="AA14" s="105"/>
      <c r="AB14" s="103"/>
      <c r="AC14" s="52"/>
      <c r="AD14" s="52"/>
      <c r="AE14" s="86"/>
      <c r="AF14" s="375"/>
      <c r="AG14" s="85"/>
      <c r="AH14" s="90"/>
      <c r="AI14" s="83"/>
      <c r="AJ14" s="379"/>
      <c r="AK14" s="87"/>
      <c r="AL14" s="87"/>
      <c r="AM14" s="86"/>
      <c r="AN14" s="375"/>
      <c r="AO14" s="377"/>
    </row>
    <row r="15" spans="1:41" s="10" customFormat="1" ht="14.1" customHeight="1">
      <c r="A15" s="608" t="s">
        <v>19</v>
      </c>
      <c r="B15" s="275" t="s">
        <v>119</v>
      </c>
      <c r="C15" s="83" t="s">
        <v>543</v>
      </c>
      <c r="D15" s="49">
        <v>15</v>
      </c>
      <c r="E15" s="126">
        <f>D15/15</f>
        <v>1</v>
      </c>
      <c r="F15" s="126"/>
      <c r="G15" s="137">
        <f>D15/100</f>
        <v>0.15</v>
      </c>
      <c r="H15" s="102">
        <f>(D15*1460)/1000</f>
        <v>21.9</v>
      </c>
      <c r="I15" s="85"/>
      <c r="J15" s="157" t="s">
        <v>461</v>
      </c>
      <c r="K15" s="83" t="s">
        <v>463</v>
      </c>
      <c r="L15" s="87">
        <v>30</v>
      </c>
      <c r="M15" s="126">
        <f>L15/90</f>
        <v>0.33333333333333331</v>
      </c>
      <c r="N15" s="87"/>
      <c r="O15" s="134"/>
      <c r="P15" s="127">
        <f t="shared" ref="P15:P16" si="2">(L15*$D$2)/1000</f>
        <v>7.08</v>
      </c>
      <c r="Q15" s="285"/>
      <c r="R15" s="134"/>
      <c r="S15" s="573" t="s">
        <v>547</v>
      </c>
      <c r="T15" s="128">
        <v>20</v>
      </c>
      <c r="U15" s="90"/>
      <c r="V15" s="90">
        <f>T15/50</f>
        <v>0.4</v>
      </c>
      <c r="W15" s="148"/>
      <c r="X15" s="102">
        <f t="shared" si="1"/>
        <v>4.72</v>
      </c>
      <c r="Y15" s="85"/>
      <c r="Z15" s="48" t="s">
        <v>147</v>
      </c>
      <c r="AA15" s="83" t="s">
        <v>533</v>
      </c>
      <c r="AB15" s="87">
        <v>25</v>
      </c>
      <c r="AC15" s="250"/>
      <c r="AD15" s="148">
        <f>AB15/35</f>
        <v>0.7142857142857143</v>
      </c>
      <c r="AE15" s="134"/>
      <c r="AF15" s="96">
        <f>(AB15*$D$2)/1000</f>
        <v>5.9</v>
      </c>
      <c r="AG15" s="286"/>
      <c r="AH15" s="91" t="s">
        <v>552</v>
      </c>
      <c r="AI15" s="83" t="s">
        <v>554</v>
      </c>
      <c r="AJ15" s="87">
        <v>65</v>
      </c>
      <c r="AK15" s="139"/>
      <c r="AL15" s="137"/>
      <c r="AM15" s="134">
        <f>AJ15/100</f>
        <v>0.65</v>
      </c>
      <c r="AN15" s="127">
        <f t="shared" ref="AN15:AN16" si="3">(AJ15*$D$2)/1000</f>
        <v>15.34</v>
      </c>
      <c r="AO15" s="377"/>
    </row>
    <row r="16" spans="1:41" s="10" customFormat="1" ht="14.1" customHeight="1">
      <c r="A16" s="608"/>
      <c r="B16" s="185" t="s">
        <v>194</v>
      </c>
      <c r="C16" s="83" t="s">
        <v>184</v>
      </c>
      <c r="D16" s="87">
        <v>20</v>
      </c>
      <c r="E16" s="126"/>
      <c r="F16" s="126"/>
      <c r="G16" s="137">
        <f>D16/100</f>
        <v>0.2</v>
      </c>
      <c r="H16" s="102">
        <f>(D16*1460)/1000</f>
        <v>29.2</v>
      </c>
      <c r="I16" s="88"/>
      <c r="J16" s="149" t="s">
        <v>462</v>
      </c>
      <c r="K16" s="83" t="s">
        <v>197</v>
      </c>
      <c r="L16" s="87">
        <v>40</v>
      </c>
      <c r="M16" s="90"/>
      <c r="N16" s="126">
        <f>L16*0.9/55</f>
        <v>0.65454545454545454</v>
      </c>
      <c r="O16" s="86"/>
      <c r="P16" s="127">
        <f t="shared" si="2"/>
        <v>9.44</v>
      </c>
      <c r="Q16" s="85"/>
      <c r="R16" s="492" t="s">
        <v>364</v>
      </c>
      <c r="S16" s="493" t="s">
        <v>464</v>
      </c>
      <c r="T16" s="128">
        <v>55</v>
      </c>
      <c r="U16" s="90"/>
      <c r="V16" s="90">
        <f>T16/55</f>
        <v>1</v>
      </c>
      <c r="W16" s="148"/>
      <c r="X16" s="102">
        <f t="shared" ref="X16:X17" si="4">(T16*$D$2)/1000</f>
        <v>12.98</v>
      </c>
      <c r="Y16" s="85"/>
      <c r="Z16" s="91" t="s">
        <v>466</v>
      </c>
      <c r="AA16" s="83" t="s">
        <v>456</v>
      </c>
      <c r="AB16" s="87">
        <v>55</v>
      </c>
      <c r="AC16" s="197"/>
      <c r="AD16" s="126"/>
      <c r="AE16" s="86">
        <f>AB16/100</f>
        <v>0.55000000000000004</v>
      </c>
      <c r="AF16" s="96">
        <f>(AB16*$D$2)/1000</f>
        <v>12.98</v>
      </c>
      <c r="AG16" s="285"/>
      <c r="AH16" s="91" t="s">
        <v>239</v>
      </c>
      <c r="AI16" s="83" t="s">
        <v>442</v>
      </c>
      <c r="AJ16" s="87">
        <v>7</v>
      </c>
      <c r="AK16" s="126"/>
      <c r="AL16" s="126"/>
      <c r="AM16" s="134">
        <f>AJ16/100</f>
        <v>7.0000000000000007E-2</v>
      </c>
      <c r="AN16" s="127">
        <f t="shared" si="3"/>
        <v>1.6519999999999999</v>
      </c>
      <c r="AO16" s="377"/>
    </row>
    <row r="17" spans="1:49" s="10" customFormat="1" ht="14.1" customHeight="1">
      <c r="A17" s="608"/>
      <c r="B17" s="185" t="s">
        <v>218</v>
      </c>
      <c r="C17" s="83" t="s">
        <v>475</v>
      </c>
      <c r="D17" s="90">
        <v>6</v>
      </c>
      <c r="E17" s="126"/>
      <c r="F17" s="126">
        <f>D17/35</f>
        <v>0.17142857142857143</v>
      </c>
      <c r="G17" s="137"/>
      <c r="H17" s="102">
        <f>(D17*1460)/1000</f>
        <v>8.76</v>
      </c>
      <c r="I17" s="85"/>
      <c r="J17" s="149" t="s">
        <v>159</v>
      </c>
      <c r="K17" s="83" t="s">
        <v>442</v>
      </c>
      <c r="L17" s="87">
        <v>25</v>
      </c>
      <c r="M17" s="49"/>
      <c r="N17" s="126"/>
      <c r="O17" s="134">
        <f>L17/100</f>
        <v>0.25</v>
      </c>
      <c r="P17" s="102">
        <f>(L17*$D$2)/1000</f>
        <v>5.9</v>
      </c>
      <c r="Q17" s="85"/>
      <c r="R17" s="494" t="s">
        <v>198</v>
      </c>
      <c r="S17" s="97" t="s">
        <v>374</v>
      </c>
      <c r="T17" s="495">
        <v>1</v>
      </c>
      <c r="U17" s="126"/>
      <c r="V17" s="126"/>
      <c r="W17" s="137"/>
      <c r="X17" s="567">
        <f t="shared" si="4"/>
        <v>0.23599999999999999</v>
      </c>
      <c r="Y17" s="85"/>
      <c r="Z17" s="91" t="s">
        <v>239</v>
      </c>
      <c r="AA17" s="83" t="s">
        <v>442</v>
      </c>
      <c r="AB17" s="87">
        <v>15</v>
      </c>
      <c r="AC17" s="197"/>
      <c r="AD17" s="126"/>
      <c r="AE17" s="86">
        <f>AB17/100</f>
        <v>0.15</v>
      </c>
      <c r="AF17" s="96">
        <f>(AB17*$D$2)/1000</f>
        <v>3.54</v>
      </c>
      <c r="AG17" s="287"/>
      <c r="AH17" s="91" t="s">
        <v>208</v>
      </c>
      <c r="AI17" s="83" t="s">
        <v>351</v>
      </c>
      <c r="AJ17" s="87">
        <v>7</v>
      </c>
      <c r="AK17" s="126"/>
      <c r="AL17" s="134"/>
      <c r="AM17" s="134">
        <f>AJ17/100</f>
        <v>7.0000000000000007E-2</v>
      </c>
      <c r="AN17" s="127">
        <f t="shared" ref="AN17" si="5">(AJ17*$D$2)/1000</f>
        <v>1.6519999999999999</v>
      </c>
      <c r="AO17" s="377"/>
    </row>
    <row r="18" spans="1:49" s="10" customFormat="1" ht="14.1" customHeight="1">
      <c r="A18" s="608"/>
      <c r="B18" s="185" t="s">
        <v>262</v>
      </c>
      <c r="C18" s="83" t="s">
        <v>185</v>
      </c>
      <c r="D18" s="90">
        <v>2</v>
      </c>
      <c r="E18" s="126"/>
      <c r="F18" s="126"/>
      <c r="G18" s="137"/>
      <c r="H18" s="102">
        <f>(D18*1460)/1000</f>
        <v>2.92</v>
      </c>
      <c r="I18" s="85"/>
      <c r="J18" s="149" t="s">
        <v>239</v>
      </c>
      <c r="K18" s="87"/>
      <c r="L18" s="87"/>
      <c r="M18" s="49"/>
      <c r="N18" s="134"/>
      <c r="O18" s="137"/>
      <c r="P18" s="127"/>
      <c r="Q18" s="85"/>
      <c r="R18" s="496"/>
      <c r="S18" s="17"/>
      <c r="T18" s="69"/>
      <c r="U18" s="126"/>
      <c r="V18" s="87"/>
      <c r="W18" s="134"/>
      <c r="X18" s="77"/>
      <c r="Y18" s="85"/>
      <c r="Z18" s="91" t="s">
        <v>147</v>
      </c>
      <c r="AA18" s="83"/>
      <c r="AB18" s="87"/>
      <c r="AC18" s="163"/>
      <c r="AD18" s="126"/>
      <c r="AE18" s="86"/>
      <c r="AF18" s="96"/>
      <c r="AG18" s="286"/>
      <c r="AH18" s="91" t="s">
        <v>199</v>
      </c>
      <c r="AI18" s="83"/>
      <c r="AJ18" s="87"/>
      <c r="AK18" s="126"/>
      <c r="AL18" s="87"/>
      <c r="AM18" s="134"/>
      <c r="AN18" s="102"/>
      <c r="AO18" s="377"/>
      <c r="AQ18" s="378"/>
      <c r="AR18" s="380"/>
      <c r="AS18" s="378"/>
      <c r="AT18" s="381"/>
      <c r="AU18" s="381"/>
      <c r="AV18" s="381"/>
      <c r="AW18" s="382"/>
    </row>
    <row r="19" spans="1:49" s="10" customFormat="1" ht="14.1" customHeight="1">
      <c r="A19" s="608"/>
      <c r="B19" s="177" t="s">
        <v>72</v>
      </c>
      <c r="C19" s="83" t="s">
        <v>351</v>
      </c>
      <c r="D19" s="87">
        <v>5</v>
      </c>
      <c r="E19" s="126"/>
      <c r="F19" s="126"/>
      <c r="G19" s="137">
        <f>D19/100</f>
        <v>0.05</v>
      </c>
      <c r="H19" s="127">
        <f>(D19*1460)/1000</f>
        <v>7.3</v>
      </c>
      <c r="I19" s="85"/>
      <c r="J19" s="91" t="s">
        <v>153</v>
      </c>
      <c r="K19" s="83"/>
      <c r="L19" s="87"/>
      <c r="M19" s="52"/>
      <c r="N19" s="87"/>
      <c r="O19" s="87"/>
      <c r="P19" s="102"/>
      <c r="Q19" s="92"/>
      <c r="R19" s="68"/>
      <c r="S19" s="281"/>
      <c r="T19" s="87"/>
      <c r="U19" s="86"/>
      <c r="V19" s="87"/>
      <c r="W19" s="126"/>
      <c r="X19" s="127"/>
      <c r="Y19" s="286"/>
      <c r="Z19" s="91" t="s">
        <v>196</v>
      </c>
      <c r="AA19" s="83"/>
      <c r="AB19" s="87"/>
      <c r="AC19" s="139"/>
      <c r="AD19" s="137"/>
      <c r="AE19" s="86"/>
      <c r="AF19" s="127"/>
      <c r="AG19" s="286"/>
      <c r="AH19" s="91" t="s">
        <v>553</v>
      </c>
      <c r="AI19" s="83"/>
      <c r="AJ19" s="87"/>
      <c r="AK19" s="139"/>
      <c r="AL19" s="137"/>
      <c r="AM19" s="134"/>
      <c r="AN19" s="102"/>
      <c r="AO19" s="377"/>
      <c r="AQ19" s="378"/>
      <c r="AR19" s="380"/>
      <c r="AS19" s="378"/>
      <c r="AT19" s="381"/>
      <c r="AU19" s="381"/>
      <c r="AV19" s="381"/>
      <c r="AW19" s="382"/>
    </row>
    <row r="20" spans="1:49" s="10" customFormat="1" ht="14.1" customHeight="1">
      <c r="A20" s="608"/>
      <c r="B20" s="192"/>
      <c r="C20" s="53"/>
      <c r="D20" s="52"/>
      <c r="E20" s="52"/>
      <c r="F20" s="52"/>
      <c r="G20" s="52"/>
      <c r="H20" s="96"/>
      <c r="I20" s="85"/>
      <c r="J20" s="227" t="s">
        <v>134</v>
      </c>
      <c r="K20" s="53"/>
      <c r="L20" s="52"/>
      <c r="M20" s="52"/>
      <c r="N20" s="52"/>
      <c r="O20" s="52"/>
      <c r="P20" s="96"/>
      <c r="Q20" s="85"/>
      <c r="R20" s="259" t="s">
        <v>450</v>
      </c>
      <c r="S20" s="13"/>
      <c r="T20" s="60"/>
      <c r="U20" s="60"/>
      <c r="V20" s="60"/>
      <c r="W20" s="60"/>
      <c r="X20" s="77"/>
      <c r="Y20" s="85"/>
      <c r="Z20" s="372" t="s">
        <v>134</v>
      </c>
      <c r="AA20" s="83"/>
      <c r="AB20" s="87"/>
      <c r="AC20" s="87"/>
      <c r="AD20" s="87"/>
      <c r="AE20" s="87"/>
      <c r="AF20" s="127"/>
      <c r="AG20" s="286"/>
      <c r="AH20" s="372" t="s">
        <v>134</v>
      </c>
      <c r="AI20" s="83"/>
      <c r="AJ20" s="87"/>
      <c r="AK20" s="87"/>
      <c r="AL20" s="87"/>
      <c r="AM20" s="86"/>
      <c r="AN20" s="96"/>
      <c r="AO20" s="377"/>
      <c r="AQ20" s="378"/>
      <c r="AR20" s="380"/>
      <c r="AS20" s="378"/>
      <c r="AT20" s="381"/>
      <c r="AU20" s="381"/>
      <c r="AV20" s="381"/>
      <c r="AW20" s="382"/>
    </row>
    <row r="21" spans="1:49" s="10" customFormat="1" ht="14.1" customHeight="1">
      <c r="A21" s="598" t="s">
        <v>4</v>
      </c>
      <c r="B21" s="185" t="s">
        <v>119</v>
      </c>
      <c r="C21" s="159" t="s">
        <v>120</v>
      </c>
      <c r="D21" s="222">
        <v>75</v>
      </c>
      <c r="E21" s="223"/>
      <c r="F21" s="223"/>
      <c r="G21" s="134">
        <f>D21/100</f>
        <v>0.75</v>
      </c>
      <c r="H21" s="224">
        <f>(D21*$D$2)/1000</f>
        <v>17.7</v>
      </c>
      <c r="I21" s="225"/>
      <c r="J21" s="185" t="s">
        <v>121</v>
      </c>
      <c r="K21" s="159" t="s">
        <v>122</v>
      </c>
      <c r="L21" s="222">
        <v>75</v>
      </c>
      <c r="M21" s="90"/>
      <c r="N21" s="223"/>
      <c r="O21" s="134">
        <f>L21/100</f>
        <v>0.75</v>
      </c>
      <c r="P21" s="224">
        <f>(L21*$D$2)/1000</f>
        <v>17.7</v>
      </c>
      <c r="Q21" s="225"/>
      <c r="R21" s="185"/>
      <c r="S21" s="159"/>
      <c r="T21" s="222"/>
      <c r="U21" s="223"/>
      <c r="V21" s="223"/>
      <c r="W21" s="134"/>
      <c r="X21" s="224"/>
      <c r="Y21" s="225"/>
      <c r="Z21" s="171" t="s">
        <v>119</v>
      </c>
      <c r="AA21" s="159" t="s">
        <v>120</v>
      </c>
      <c r="AB21" s="160">
        <v>75</v>
      </c>
      <c r="AC21" s="52"/>
      <c r="AD21" s="52"/>
      <c r="AE21" s="86">
        <f>AB21/100</f>
        <v>0.75</v>
      </c>
      <c r="AF21" s="102">
        <f>(AB21*$D$2)/1000</f>
        <v>17.7</v>
      </c>
      <c r="AG21" s="88"/>
      <c r="AH21" s="171" t="s">
        <v>119</v>
      </c>
      <c r="AI21" s="159" t="s">
        <v>120</v>
      </c>
      <c r="AJ21" s="222">
        <v>75</v>
      </c>
      <c r="AK21" s="90"/>
      <c r="AL21" s="223"/>
      <c r="AM21" s="134">
        <f>AJ21/100</f>
        <v>0.75</v>
      </c>
      <c r="AN21" s="224">
        <f>(AJ21*$D$2)/1000</f>
        <v>17.7</v>
      </c>
      <c r="AO21" s="377"/>
      <c r="AQ21" s="378"/>
      <c r="AR21" s="380"/>
      <c r="AS21" s="378"/>
      <c r="AT21" s="381"/>
      <c r="AU21" s="381"/>
      <c r="AV21" s="381"/>
      <c r="AW21" s="382"/>
    </row>
    <row r="22" spans="1:49" s="10" customFormat="1" ht="14.1" customHeight="1">
      <c r="A22" s="599"/>
      <c r="B22" s="185" t="s">
        <v>123</v>
      </c>
      <c r="C22" s="590" t="s">
        <v>124</v>
      </c>
      <c r="D22" s="87"/>
      <c r="E22" s="87"/>
      <c r="F22" s="87"/>
      <c r="G22" s="86"/>
      <c r="H22" s="96"/>
      <c r="I22" s="85"/>
      <c r="J22" s="185" t="s">
        <v>125</v>
      </c>
      <c r="K22" s="590" t="s">
        <v>124</v>
      </c>
      <c r="L22" s="87"/>
      <c r="M22" s="87"/>
      <c r="N22" s="87"/>
      <c r="O22" s="86"/>
      <c r="P22" s="96"/>
      <c r="Q22" s="85"/>
      <c r="R22" s="185"/>
      <c r="S22" s="590"/>
      <c r="T22" s="87"/>
      <c r="U22" s="87"/>
      <c r="V22" s="87"/>
      <c r="W22" s="86"/>
      <c r="X22" s="96"/>
      <c r="Y22" s="85"/>
      <c r="Z22" s="171" t="s">
        <v>123</v>
      </c>
      <c r="AA22" s="590" t="s">
        <v>124</v>
      </c>
      <c r="AB22" s="87"/>
      <c r="AC22" s="87"/>
      <c r="AD22" s="87"/>
      <c r="AE22" s="86"/>
      <c r="AF22" s="96"/>
      <c r="AG22" s="85"/>
      <c r="AH22" s="171" t="s">
        <v>123</v>
      </c>
      <c r="AI22" s="613" t="s">
        <v>124</v>
      </c>
      <c r="AJ22" s="87"/>
      <c r="AK22" s="87"/>
      <c r="AL22" s="87"/>
      <c r="AM22" s="86"/>
      <c r="AN22" s="96"/>
      <c r="AO22" s="377"/>
      <c r="AQ22" s="383"/>
      <c r="AR22" s="384"/>
      <c r="AS22" s="385"/>
      <c r="AT22" s="381"/>
      <c r="AU22" s="378"/>
      <c r="AV22" s="378"/>
      <c r="AW22" s="382"/>
    </row>
    <row r="23" spans="1:49" s="10" customFormat="1" ht="14.1" customHeight="1">
      <c r="A23" s="599"/>
      <c r="B23" s="185" t="s">
        <v>126</v>
      </c>
      <c r="C23" s="591"/>
      <c r="D23" s="87"/>
      <c r="E23" s="87"/>
      <c r="F23" s="52"/>
      <c r="G23" s="86"/>
      <c r="H23" s="96"/>
      <c r="I23" s="85"/>
      <c r="J23" s="185" t="s">
        <v>126</v>
      </c>
      <c r="K23" s="591"/>
      <c r="L23" s="160"/>
      <c r="M23" s="87"/>
      <c r="N23" s="52"/>
      <c r="O23" s="86"/>
      <c r="P23" s="96"/>
      <c r="Q23" s="85"/>
      <c r="R23" s="185"/>
      <c r="S23" s="591"/>
      <c r="T23" s="87"/>
      <c r="U23" s="87"/>
      <c r="V23" s="52"/>
      <c r="W23" s="86"/>
      <c r="X23" s="96"/>
      <c r="Y23" s="85"/>
      <c r="Z23" s="171" t="s">
        <v>126</v>
      </c>
      <c r="AA23" s="591"/>
      <c r="AB23" s="87"/>
      <c r="AC23" s="87"/>
      <c r="AD23" s="52"/>
      <c r="AE23" s="86"/>
      <c r="AF23" s="96"/>
      <c r="AG23" s="85"/>
      <c r="AH23" s="171" t="s">
        <v>126</v>
      </c>
      <c r="AI23" s="614"/>
      <c r="AJ23" s="160"/>
      <c r="AK23" s="87"/>
      <c r="AL23" s="52"/>
      <c r="AM23" s="86"/>
      <c r="AN23" s="96"/>
      <c r="AO23" s="377"/>
      <c r="AQ23" s="386"/>
      <c r="AR23" s="387"/>
      <c r="AS23" s="388"/>
      <c r="AT23" s="388"/>
      <c r="AU23" s="388"/>
      <c r="AV23" s="388"/>
      <c r="AW23" s="382"/>
    </row>
    <row r="24" spans="1:49" s="10" customFormat="1" ht="14.1" customHeight="1">
      <c r="A24" s="600"/>
      <c r="B24" s="90" t="s">
        <v>127</v>
      </c>
      <c r="C24" s="591"/>
      <c r="D24" s="87"/>
      <c r="E24" s="87"/>
      <c r="F24" s="87"/>
      <c r="G24" s="86"/>
      <c r="H24" s="96"/>
      <c r="I24" s="85"/>
      <c r="J24" s="90" t="s">
        <v>127</v>
      </c>
      <c r="K24" s="591"/>
      <c r="L24" s="87"/>
      <c r="M24" s="87"/>
      <c r="N24" s="87"/>
      <c r="O24" s="86"/>
      <c r="P24" s="96"/>
      <c r="Q24" s="85"/>
      <c r="R24" s="90"/>
      <c r="S24" s="591"/>
      <c r="T24" s="87"/>
      <c r="U24" s="87"/>
      <c r="V24" s="87"/>
      <c r="W24" s="86"/>
      <c r="X24" s="96"/>
      <c r="Y24" s="85"/>
      <c r="Z24" s="172" t="s">
        <v>127</v>
      </c>
      <c r="AA24" s="591"/>
      <c r="AB24" s="87"/>
      <c r="AC24" s="87"/>
      <c r="AD24" s="87"/>
      <c r="AE24" s="86"/>
      <c r="AF24" s="96"/>
      <c r="AG24" s="85"/>
      <c r="AH24" s="172" t="s">
        <v>127</v>
      </c>
      <c r="AI24" s="615"/>
      <c r="AJ24" s="87"/>
      <c r="AK24" s="87"/>
      <c r="AL24" s="87"/>
      <c r="AM24" s="86"/>
      <c r="AN24" s="96"/>
      <c r="AO24" s="377"/>
    </row>
    <row r="25" spans="1:49" s="10" customFormat="1" ht="14.1" customHeight="1">
      <c r="A25" s="598" t="s">
        <v>20</v>
      </c>
      <c r="B25" s="98" t="s">
        <v>264</v>
      </c>
      <c r="C25" s="205" t="s">
        <v>544</v>
      </c>
      <c r="D25" s="69">
        <v>20</v>
      </c>
      <c r="E25" s="245"/>
      <c r="F25" s="86"/>
      <c r="G25" s="86">
        <f>D25/100</f>
        <v>0.2</v>
      </c>
      <c r="H25" s="127">
        <f>(D25*$D$2)/1000</f>
        <v>4.72</v>
      </c>
      <c r="I25" s="76"/>
      <c r="J25" s="91" t="s">
        <v>312</v>
      </c>
      <c r="K25" s="194" t="s">
        <v>250</v>
      </c>
      <c r="L25" s="86">
        <v>7</v>
      </c>
      <c r="M25" s="63"/>
      <c r="N25" s="66">
        <v>7.1428571428571425E-2</v>
      </c>
      <c r="O25" s="128"/>
      <c r="P25" s="224">
        <f>(L25*$D$2)/1000</f>
        <v>1.6519999999999999</v>
      </c>
      <c r="Q25" s="85"/>
      <c r="R25" s="310"/>
      <c r="S25" s="311"/>
      <c r="T25" s="87"/>
      <c r="U25" s="173"/>
      <c r="V25" s="90"/>
      <c r="W25" s="174"/>
      <c r="X25" s="102"/>
      <c r="Y25" s="85"/>
      <c r="Z25" s="67" t="s">
        <v>147</v>
      </c>
      <c r="AA25" s="83" t="s">
        <v>160</v>
      </c>
      <c r="AB25" s="66">
        <v>25</v>
      </c>
      <c r="AC25" s="69">
        <f>AB25/220</f>
        <v>0.11363636363636363</v>
      </c>
      <c r="AD25" s="69"/>
      <c r="AE25" s="86"/>
      <c r="AF25" s="224">
        <f>(AB25*$D$2)/1000</f>
        <v>5.9</v>
      </c>
      <c r="AG25" s="85"/>
      <c r="AH25" s="243" t="s">
        <v>476</v>
      </c>
      <c r="AI25" s="244" t="s">
        <v>477</v>
      </c>
      <c r="AJ25" s="69">
        <v>5</v>
      </c>
      <c r="AK25" s="245"/>
      <c r="AL25" s="86"/>
      <c r="AM25" s="86">
        <f>AJ25/100</f>
        <v>0.05</v>
      </c>
      <c r="AN25" s="127">
        <f>(AJ25*$D$2)/1000</f>
        <v>1.18</v>
      </c>
      <c r="AO25" s="377"/>
      <c r="AQ25" s="294"/>
      <c r="AR25" s="298"/>
      <c r="AS25" s="294"/>
      <c r="AT25" s="381"/>
      <c r="AU25" s="381"/>
      <c r="AV25" s="381"/>
      <c r="AW25" s="382"/>
    </row>
    <row r="26" spans="1:49" s="10" customFormat="1" ht="14.1" customHeight="1">
      <c r="A26" s="599"/>
      <c r="B26" s="50" t="s">
        <v>265</v>
      </c>
      <c r="C26" s="206" t="s">
        <v>233</v>
      </c>
      <c r="D26" s="69">
        <v>10</v>
      </c>
      <c r="E26" s="137"/>
      <c r="F26" s="196">
        <f>D26*0.5/35</f>
        <v>0.14285714285714285</v>
      </c>
      <c r="G26" s="86"/>
      <c r="H26" s="127">
        <f>(D26*$D$2)/1000</f>
        <v>2.36</v>
      </c>
      <c r="I26" s="64"/>
      <c r="J26" s="91" t="s">
        <v>313</v>
      </c>
      <c r="K26" s="159" t="s">
        <v>315</v>
      </c>
      <c r="L26" s="86">
        <v>30</v>
      </c>
      <c r="M26" s="152"/>
      <c r="N26" s="66"/>
      <c r="O26" s="566">
        <f>L26/100</f>
        <v>0.3</v>
      </c>
      <c r="P26" s="224">
        <f>(L26*$D$2)/1000</f>
        <v>7.08</v>
      </c>
      <c r="Q26" s="85"/>
      <c r="R26" s="310"/>
      <c r="S26" s="83"/>
      <c r="T26" s="87"/>
      <c r="U26" s="126"/>
      <c r="V26" s="126"/>
      <c r="W26" s="84"/>
      <c r="X26" s="102"/>
      <c r="Y26" s="92"/>
      <c r="Z26" s="68" t="s">
        <v>159</v>
      </c>
      <c r="AA26" s="83" t="s">
        <v>304</v>
      </c>
      <c r="AB26" s="66">
        <v>10</v>
      </c>
      <c r="AC26" s="89"/>
      <c r="AD26" s="87">
        <f>AB26*0.5/35</f>
        <v>0.14285714285714285</v>
      </c>
      <c r="AE26" s="89"/>
      <c r="AF26" s="224">
        <f>(AB26*$D$2)/1000</f>
        <v>2.36</v>
      </c>
      <c r="AG26" s="285"/>
      <c r="AH26" s="246" t="s">
        <v>309</v>
      </c>
      <c r="AI26" s="17" t="s">
        <v>132</v>
      </c>
      <c r="AJ26" s="69">
        <v>10</v>
      </c>
      <c r="AK26" s="137"/>
      <c r="AL26" s="196">
        <f>AJ26*0.5/35</f>
        <v>0.14285714285714285</v>
      </c>
      <c r="AM26" s="86"/>
      <c r="AN26" s="127">
        <f>(AJ26*$D$2)/1000</f>
        <v>2.36</v>
      </c>
      <c r="AO26" s="377"/>
      <c r="AQ26" s="294"/>
      <c r="AR26" s="293"/>
      <c r="AS26" s="294"/>
      <c r="AT26" s="381"/>
      <c r="AU26" s="435"/>
      <c r="AV26" s="381"/>
      <c r="AW26" s="382"/>
    </row>
    <row r="27" spans="1:49" s="10" customFormat="1" ht="14.1" customHeight="1">
      <c r="A27" s="599"/>
      <c r="B27" s="50" t="s">
        <v>220</v>
      </c>
      <c r="C27" s="207" t="s">
        <v>545</v>
      </c>
      <c r="D27" s="86">
        <v>2</v>
      </c>
      <c r="E27" s="69"/>
      <c r="F27" s="69"/>
      <c r="G27" s="69"/>
      <c r="H27" s="127">
        <f>(D27*$D$2)/1000</f>
        <v>0.47199999999999998</v>
      </c>
      <c r="I27" s="64"/>
      <c r="J27" s="91" t="s">
        <v>220</v>
      </c>
      <c r="K27" s="53"/>
      <c r="L27" s="160"/>
      <c r="M27" s="152"/>
      <c r="N27" s="66"/>
      <c r="O27" s="566"/>
      <c r="P27" s="224"/>
      <c r="Q27" s="85"/>
      <c r="R27" s="310"/>
      <c r="S27" s="194"/>
      <c r="T27" s="87"/>
      <c r="U27" s="52"/>
      <c r="V27" s="52"/>
      <c r="W27" s="84"/>
      <c r="X27" s="102"/>
      <c r="Y27" s="85"/>
      <c r="Z27" s="68" t="s">
        <v>302</v>
      </c>
      <c r="AA27" s="61"/>
      <c r="AB27" s="66"/>
      <c r="AC27" s="69"/>
      <c r="AD27" s="69"/>
      <c r="AE27" s="69"/>
      <c r="AF27" s="27"/>
      <c r="AG27" s="122"/>
      <c r="AH27" s="246" t="s">
        <v>133</v>
      </c>
      <c r="AI27" s="244" t="s">
        <v>542</v>
      </c>
      <c r="AJ27" s="69">
        <v>23</v>
      </c>
      <c r="AK27" s="134"/>
      <c r="AL27" s="137"/>
      <c r="AM27" s="86">
        <f>AJ27/100</f>
        <v>0.23</v>
      </c>
      <c r="AN27" s="127">
        <f>(AJ27*$D$2)/1000</f>
        <v>5.4279999999999999</v>
      </c>
      <c r="AO27" s="377"/>
      <c r="AQ27" s="294"/>
      <c r="AR27" s="298"/>
      <c r="AS27" s="294"/>
      <c r="AT27" s="381"/>
      <c r="AU27" s="381"/>
      <c r="AV27" s="381"/>
      <c r="AW27" s="382"/>
    </row>
    <row r="28" spans="1:49" s="10" customFormat="1" ht="14.1" customHeight="1">
      <c r="A28" s="599"/>
      <c r="B28" s="50" t="s">
        <v>221</v>
      </c>
      <c r="C28" s="206" t="s">
        <v>232</v>
      </c>
      <c r="D28" s="86">
        <v>7</v>
      </c>
      <c r="E28" s="69"/>
      <c r="F28" s="69"/>
      <c r="G28" s="86">
        <f>D28/100</f>
        <v>7.0000000000000007E-2</v>
      </c>
      <c r="H28" s="127">
        <f>(D28*$D$2)/1000</f>
        <v>1.6519999999999999</v>
      </c>
      <c r="I28" s="64"/>
      <c r="J28" s="91" t="s">
        <v>217</v>
      </c>
      <c r="K28" s="53"/>
      <c r="L28" s="160"/>
      <c r="M28" s="152"/>
      <c r="N28" s="66"/>
      <c r="O28" s="566"/>
      <c r="P28" s="224"/>
      <c r="Q28" s="85"/>
      <c r="R28" s="266"/>
      <c r="S28" s="489"/>
      <c r="T28" s="52"/>
      <c r="U28" s="52"/>
      <c r="V28" s="52"/>
      <c r="W28" s="84"/>
      <c r="X28" s="102"/>
      <c r="Y28" s="85"/>
      <c r="Z28" s="68" t="s">
        <v>303</v>
      </c>
      <c r="AA28" s="61"/>
      <c r="AB28" s="66"/>
      <c r="AC28" s="66"/>
      <c r="AD28" s="66"/>
      <c r="AE28" s="69"/>
      <c r="AF28" s="27"/>
      <c r="AG28" s="284"/>
      <c r="AH28" s="246" t="s">
        <v>139</v>
      </c>
      <c r="AI28" s="17"/>
      <c r="AJ28" s="69"/>
      <c r="AK28" s="52"/>
      <c r="AL28" s="86"/>
      <c r="AM28" s="86"/>
      <c r="AN28" s="247"/>
      <c r="AO28" s="377"/>
      <c r="AQ28" s="294"/>
      <c r="AR28" s="293"/>
      <c r="AS28" s="294"/>
      <c r="AT28" s="388"/>
      <c r="AU28" s="381"/>
      <c r="AV28" s="381"/>
      <c r="AW28" s="469"/>
    </row>
    <row r="29" spans="1:49" s="10" customFormat="1" ht="14.1" customHeight="1">
      <c r="A29" s="599"/>
      <c r="B29" s="50" t="s">
        <v>181</v>
      </c>
      <c r="C29" s="137"/>
      <c r="D29" s="203"/>
      <c r="E29" s="69"/>
      <c r="F29" s="69"/>
      <c r="G29" s="69"/>
      <c r="H29" s="102"/>
      <c r="I29" s="64"/>
      <c r="J29" s="50" t="s">
        <v>131</v>
      </c>
      <c r="K29" s="53"/>
      <c r="L29" s="52"/>
      <c r="M29" s="153"/>
      <c r="N29" s="66"/>
      <c r="O29" s="12"/>
      <c r="P29" s="154"/>
      <c r="Q29" s="92"/>
      <c r="R29" s="177"/>
      <c r="S29" s="305"/>
      <c r="T29" s="86"/>
      <c r="U29" s="90"/>
      <c r="V29" s="90"/>
      <c r="W29" s="178"/>
      <c r="X29" s="127"/>
      <c r="Y29" s="131"/>
      <c r="Z29" s="68" t="s">
        <v>131</v>
      </c>
      <c r="AA29" s="66"/>
      <c r="AB29" s="66"/>
      <c r="AC29" s="66"/>
      <c r="AD29" s="66"/>
      <c r="AE29" s="66"/>
      <c r="AF29" s="121"/>
      <c r="AG29" s="122"/>
      <c r="AH29" s="246" t="s">
        <v>131</v>
      </c>
      <c r="AI29" s="17"/>
      <c r="AJ29" s="69"/>
      <c r="AK29" s="248"/>
      <c r="AL29" s="248"/>
      <c r="AM29" s="248"/>
      <c r="AN29" s="249"/>
      <c r="AO29" s="377"/>
      <c r="AQ29" s="294"/>
      <c r="AR29" s="293"/>
      <c r="AS29" s="294"/>
      <c r="AT29" s="470"/>
      <c r="AU29" s="470"/>
      <c r="AV29" s="470"/>
      <c r="AW29" s="471"/>
    </row>
    <row r="30" spans="1:49" s="10" customFormat="1" ht="14.1" customHeight="1">
      <c r="A30" s="599"/>
      <c r="B30" s="99"/>
      <c r="C30" s="216"/>
      <c r="D30" s="217"/>
      <c r="E30" s="215"/>
      <c r="F30" s="215"/>
      <c r="G30" s="69"/>
      <c r="H30" s="123"/>
      <c r="I30" s="131"/>
      <c r="J30" s="91"/>
      <c r="K30" s="194"/>
      <c r="L30" s="86"/>
      <c r="M30" s="66"/>
      <c r="N30" s="66"/>
      <c r="O30" s="69"/>
      <c r="P30" s="102"/>
      <c r="Q30" s="64"/>
      <c r="R30" s="99"/>
      <c r="S30" s="61"/>
      <c r="T30" s="87"/>
      <c r="U30" s="129"/>
      <c r="V30" s="63"/>
      <c r="W30" s="69"/>
      <c r="X30" s="77"/>
      <c r="Y30" s="64"/>
      <c r="Z30" s="99"/>
      <c r="AA30" s="61"/>
      <c r="AB30" s="66"/>
      <c r="AC30" s="60"/>
      <c r="AD30" s="66"/>
      <c r="AE30" s="69"/>
      <c r="AF30" s="27"/>
      <c r="AG30" s="288"/>
      <c r="AH30" s="99" t="s">
        <v>72</v>
      </c>
      <c r="AI30" s="17"/>
      <c r="AJ30" s="69"/>
      <c r="AK30" s="248"/>
      <c r="AL30" s="248"/>
      <c r="AM30" s="248"/>
      <c r="AN30" s="249"/>
      <c r="AO30" s="377"/>
      <c r="AQ30" s="437"/>
      <c r="AR30" s="293"/>
      <c r="AS30" s="294"/>
      <c r="AT30" s="470"/>
      <c r="AU30" s="470"/>
      <c r="AV30" s="470"/>
      <c r="AW30" s="471"/>
    </row>
    <row r="31" spans="1:49" s="10" customFormat="1" ht="14.1" customHeight="1">
      <c r="A31" s="600"/>
      <c r="B31" s="99" t="s">
        <v>72</v>
      </c>
      <c r="C31" s="54"/>
      <c r="D31" s="55"/>
      <c r="E31" s="22"/>
      <c r="F31" s="22"/>
      <c r="G31" s="69"/>
      <c r="H31" s="106"/>
      <c r="I31" s="107"/>
      <c r="J31" s="99" t="s">
        <v>72</v>
      </c>
      <c r="K31" s="54"/>
      <c r="L31" s="55"/>
      <c r="M31" s="22"/>
      <c r="N31" s="22"/>
      <c r="O31" s="22"/>
      <c r="P31" s="26"/>
      <c r="Q31" s="107"/>
      <c r="R31" s="68"/>
      <c r="S31" s="54"/>
      <c r="T31" s="55"/>
      <c r="U31" s="129"/>
      <c r="V31" s="63"/>
      <c r="W31" s="69"/>
      <c r="X31" s="77"/>
      <c r="Y31" s="107"/>
      <c r="Z31" s="99"/>
      <c r="AA31" s="54" t="s">
        <v>335</v>
      </c>
      <c r="AB31" s="55">
        <v>1</v>
      </c>
      <c r="AC31" s="22"/>
      <c r="AD31" s="22"/>
      <c r="AE31" s="22"/>
      <c r="AF31" s="26"/>
      <c r="AG31" s="289"/>
      <c r="AH31" s="99"/>
      <c r="AI31" s="54"/>
      <c r="AJ31" s="55"/>
      <c r="AK31" s="57"/>
      <c r="AL31" s="57"/>
      <c r="AM31" s="57"/>
      <c r="AN31" s="376"/>
      <c r="AO31" s="377"/>
    </row>
    <row r="32" spans="1:49" s="10" customFormat="1" ht="14.1" customHeight="1">
      <c r="A32" s="241"/>
      <c r="B32" s="71"/>
      <c r="C32" s="108" t="s">
        <v>61</v>
      </c>
      <c r="D32" s="109"/>
      <c r="E32" s="110"/>
      <c r="F32" s="110"/>
      <c r="G32" s="110"/>
      <c r="H32" s="150" t="s">
        <v>95</v>
      </c>
      <c r="I32" s="151" t="s">
        <v>577</v>
      </c>
      <c r="J32" s="71"/>
      <c r="K32" s="108" t="s">
        <v>56</v>
      </c>
      <c r="L32" s="119"/>
      <c r="M32" s="110"/>
      <c r="N32" s="110"/>
      <c r="O32" s="110"/>
      <c r="P32" s="150" t="s">
        <v>95</v>
      </c>
      <c r="Q32" s="151" t="s">
        <v>577</v>
      </c>
      <c r="R32" s="117"/>
      <c r="S32" s="108" t="s">
        <v>56</v>
      </c>
      <c r="T32" s="109"/>
      <c r="U32" s="110"/>
      <c r="V32" s="110"/>
      <c r="W32" s="110"/>
      <c r="X32" s="150" t="s">
        <v>95</v>
      </c>
      <c r="Y32" s="151" t="s">
        <v>577</v>
      </c>
      <c r="Z32" s="19"/>
      <c r="AA32" s="108" t="s">
        <v>56</v>
      </c>
      <c r="AB32" s="109"/>
      <c r="AC32" s="110"/>
      <c r="AD32" s="110"/>
      <c r="AE32" s="110"/>
      <c r="AF32" s="150" t="s">
        <v>95</v>
      </c>
      <c r="AG32" s="151" t="s">
        <v>577</v>
      </c>
      <c r="AH32" s="227"/>
      <c r="AI32" s="108" t="s">
        <v>56</v>
      </c>
      <c r="AJ32" s="55"/>
      <c r="AK32" s="57"/>
      <c r="AL32" s="57"/>
      <c r="AM32" s="57"/>
      <c r="AN32" s="150" t="s">
        <v>95</v>
      </c>
      <c r="AO32" s="151" t="s">
        <v>577</v>
      </c>
    </row>
    <row r="33" spans="1:41" s="10" customFormat="1" ht="14.1" customHeight="1">
      <c r="A33" s="594"/>
      <c r="B33" s="592" t="s">
        <v>57</v>
      </c>
      <c r="C33" s="36" t="s">
        <v>67</v>
      </c>
      <c r="D33" s="93"/>
      <c r="E33" s="111"/>
      <c r="F33" s="111"/>
      <c r="G33" s="111"/>
      <c r="H33" s="44">
        <v>4.5</v>
      </c>
      <c r="I33" s="45">
        <f>SUM(E4:E31)</f>
        <v>6</v>
      </c>
      <c r="J33" s="592" t="s">
        <v>57</v>
      </c>
      <c r="K33" s="36" t="s">
        <v>69</v>
      </c>
      <c r="L33" s="44"/>
      <c r="M33" s="120"/>
      <c r="N33" s="120"/>
      <c r="O33" s="120"/>
      <c r="P33" s="44">
        <v>4.5</v>
      </c>
      <c r="Q33" s="45">
        <f>SUM(M4:M31)</f>
        <v>6.083333333333333</v>
      </c>
      <c r="R33" s="592" t="s">
        <v>57</v>
      </c>
      <c r="S33" s="36" t="s">
        <v>69</v>
      </c>
      <c r="T33" s="44"/>
      <c r="U33" s="120"/>
      <c r="V33" s="120"/>
      <c r="W33" s="120"/>
      <c r="X33" s="44">
        <v>4.5</v>
      </c>
      <c r="Y33" s="45">
        <f>SUM(U4:U31)</f>
        <v>6</v>
      </c>
      <c r="Z33" s="592" t="s">
        <v>57</v>
      </c>
      <c r="AA33" s="36" t="s">
        <v>69</v>
      </c>
      <c r="AB33" s="44"/>
      <c r="AC33" s="120"/>
      <c r="AD33" s="120"/>
      <c r="AE33" s="120"/>
      <c r="AF33" s="44">
        <v>4.5</v>
      </c>
      <c r="AG33" s="45">
        <f>SUM(AC4:AC31)</f>
        <v>6.1136363636363633</v>
      </c>
      <c r="AH33" s="592" t="s">
        <v>57</v>
      </c>
      <c r="AI33" s="36" t="s">
        <v>67</v>
      </c>
      <c r="AJ33" s="44"/>
      <c r="AK33" s="120"/>
      <c r="AL33" s="120"/>
      <c r="AM33" s="120"/>
      <c r="AN33" s="44">
        <v>4.5</v>
      </c>
      <c r="AO33" s="45">
        <f>SUM(AK4:AK31)</f>
        <v>6</v>
      </c>
    </row>
    <row r="34" spans="1:41" s="15" customFormat="1" ht="14.1" customHeight="1">
      <c r="A34" s="595"/>
      <c r="B34" s="592"/>
      <c r="C34" s="37" t="s">
        <v>68</v>
      </c>
      <c r="D34" s="94"/>
      <c r="E34" s="111"/>
      <c r="F34" s="111"/>
      <c r="G34" s="111"/>
      <c r="H34" s="45">
        <v>2</v>
      </c>
      <c r="I34" s="45">
        <f>SUM(F5:F31)</f>
        <v>2.2571428571428571</v>
      </c>
      <c r="J34" s="592"/>
      <c r="K34" s="37" t="s">
        <v>70</v>
      </c>
      <c r="L34" s="45"/>
      <c r="M34" s="120"/>
      <c r="N34" s="120"/>
      <c r="O34" s="120"/>
      <c r="P34" s="45">
        <v>2</v>
      </c>
      <c r="Q34" s="45">
        <f>SUM(N5:N31)</f>
        <v>2.7831168831168829</v>
      </c>
      <c r="R34" s="592"/>
      <c r="S34" s="37" t="s">
        <v>70</v>
      </c>
      <c r="T34" s="45"/>
      <c r="U34" s="120"/>
      <c r="V34" s="120"/>
      <c r="W34" s="120"/>
      <c r="X34" s="45">
        <v>2</v>
      </c>
      <c r="Y34" s="45">
        <f>SUM(V5:V31)</f>
        <v>2.5428571428571427</v>
      </c>
      <c r="Z34" s="592"/>
      <c r="AA34" s="37" t="s">
        <v>70</v>
      </c>
      <c r="AB34" s="45"/>
      <c r="AC34" s="120"/>
      <c r="AD34" s="120"/>
      <c r="AE34" s="120"/>
      <c r="AF34" s="45">
        <v>2</v>
      </c>
      <c r="AG34" s="45">
        <f>SUM(AD5:AD31)</f>
        <v>2.2571428571428571</v>
      </c>
      <c r="AH34" s="592"/>
      <c r="AI34" s="37" t="s">
        <v>68</v>
      </c>
      <c r="AJ34" s="45"/>
      <c r="AK34" s="120"/>
      <c r="AL34" s="120"/>
      <c r="AM34" s="120"/>
      <c r="AN34" s="45">
        <v>2</v>
      </c>
      <c r="AO34" s="45">
        <f>SUM(AL5:AL31)</f>
        <v>2.4285714285714284</v>
      </c>
    </row>
    <row r="35" spans="1:41" s="15" customFormat="1" ht="14.1" customHeight="1">
      <c r="A35" s="595"/>
      <c r="B35" s="592"/>
      <c r="C35" s="38" t="s">
        <v>63</v>
      </c>
      <c r="D35" s="95"/>
      <c r="E35" s="93"/>
      <c r="F35" s="93"/>
      <c r="G35" s="93"/>
      <c r="H35" s="45">
        <f>I35</f>
        <v>1.9700000000000002</v>
      </c>
      <c r="I35" s="45">
        <f>SUM(G7:G31)</f>
        <v>1.9700000000000002</v>
      </c>
      <c r="J35" s="592"/>
      <c r="K35" s="38" t="s">
        <v>58</v>
      </c>
      <c r="L35" s="46"/>
      <c r="M35" s="44"/>
      <c r="N35" s="44"/>
      <c r="O35" s="44"/>
      <c r="P35" s="45">
        <f>Q35</f>
        <v>1.51</v>
      </c>
      <c r="Q35" s="45">
        <f>SUM(O7:O31)</f>
        <v>1.51</v>
      </c>
      <c r="R35" s="592"/>
      <c r="S35" s="38" t="s">
        <v>58</v>
      </c>
      <c r="T35" s="46"/>
      <c r="U35" s="44"/>
      <c r="V35" s="44"/>
      <c r="W35" s="44"/>
      <c r="X35" s="45">
        <f>Y35</f>
        <v>1.25</v>
      </c>
      <c r="Y35" s="45">
        <f>SUM(W7:W31)</f>
        <v>1.25</v>
      </c>
      <c r="Z35" s="592"/>
      <c r="AA35" s="38" t="s">
        <v>58</v>
      </c>
      <c r="AB35" s="46"/>
      <c r="AC35" s="44"/>
      <c r="AD35" s="44"/>
      <c r="AE35" s="44"/>
      <c r="AF35" s="45">
        <f>AG35</f>
        <v>1.4500000000000002</v>
      </c>
      <c r="AG35" s="45">
        <f>SUM(AE7:AE31)</f>
        <v>1.4500000000000002</v>
      </c>
      <c r="AH35" s="592"/>
      <c r="AI35" s="38" t="s">
        <v>58</v>
      </c>
      <c r="AJ35" s="46"/>
      <c r="AK35" s="44"/>
      <c r="AL35" s="44"/>
      <c r="AM35" s="44"/>
      <c r="AN35" s="45">
        <f>AO35</f>
        <v>2.1250000000000004</v>
      </c>
      <c r="AO35" s="45">
        <f>SUM(AM7:AM31)</f>
        <v>2.1250000000000004</v>
      </c>
    </row>
    <row r="36" spans="1:41" s="10" customFormat="1" ht="14.1" customHeight="1">
      <c r="A36" s="595"/>
      <c r="B36" s="592"/>
      <c r="C36" s="38" t="s">
        <v>64</v>
      </c>
      <c r="D36" s="95"/>
      <c r="E36" s="94"/>
      <c r="F36" s="94"/>
      <c r="G36" s="94"/>
      <c r="H36" s="45">
        <f>I36</f>
        <v>0</v>
      </c>
      <c r="I36" s="45">
        <f>D31</f>
        <v>0</v>
      </c>
      <c r="J36" s="592"/>
      <c r="K36" s="38" t="s">
        <v>59</v>
      </c>
      <c r="L36" s="46"/>
      <c r="M36" s="45"/>
      <c r="N36" s="45"/>
      <c r="O36" s="45"/>
      <c r="P36" s="45">
        <f>Q36</f>
        <v>0</v>
      </c>
      <c r="Q36" s="45">
        <f>L31</f>
        <v>0</v>
      </c>
      <c r="R36" s="592"/>
      <c r="S36" s="38" t="s">
        <v>59</v>
      </c>
      <c r="T36" s="46"/>
      <c r="U36" s="45"/>
      <c r="V36" s="45"/>
      <c r="W36" s="45"/>
      <c r="X36" s="45">
        <f>Y36</f>
        <v>0</v>
      </c>
      <c r="Y36" s="45">
        <f>T31</f>
        <v>0</v>
      </c>
      <c r="Z36" s="592"/>
      <c r="AA36" s="38" t="s">
        <v>59</v>
      </c>
      <c r="AB36" s="46"/>
      <c r="AC36" s="45"/>
      <c r="AD36" s="45"/>
      <c r="AE36" s="45"/>
      <c r="AF36" s="45">
        <f>AG36</f>
        <v>1</v>
      </c>
      <c r="AG36" s="45">
        <f>AB31</f>
        <v>1</v>
      </c>
      <c r="AH36" s="592"/>
      <c r="AI36" s="38" t="s">
        <v>59</v>
      </c>
      <c r="AJ36" s="46"/>
      <c r="AK36" s="45"/>
      <c r="AL36" s="45"/>
      <c r="AM36" s="45"/>
      <c r="AN36" s="45">
        <f>AO36</f>
        <v>0</v>
      </c>
      <c r="AO36" s="45">
        <f>AJ31</f>
        <v>0</v>
      </c>
    </row>
    <row r="37" spans="1:41" s="10" customFormat="1" ht="14.1" customHeight="1">
      <c r="A37" s="595"/>
      <c r="B37" s="592"/>
      <c r="C37" s="36" t="s">
        <v>66</v>
      </c>
      <c r="D37" s="95"/>
      <c r="E37" s="95"/>
      <c r="F37" s="95"/>
      <c r="G37" s="95"/>
      <c r="H37" s="45">
        <f>I37</f>
        <v>0</v>
      </c>
      <c r="I37" s="45">
        <v>0</v>
      </c>
      <c r="J37" s="592"/>
      <c r="K37" s="36" t="s">
        <v>66</v>
      </c>
      <c r="L37" s="46"/>
      <c r="M37" s="46"/>
      <c r="N37" s="46"/>
      <c r="O37" s="46"/>
      <c r="P37" s="45">
        <f>Q37</f>
        <v>0</v>
      </c>
      <c r="Q37" s="45">
        <v>0</v>
      </c>
      <c r="R37" s="592"/>
      <c r="S37" s="36" t="s">
        <v>66</v>
      </c>
      <c r="T37" s="46"/>
      <c r="U37" s="46"/>
      <c r="V37" s="46"/>
      <c r="W37" s="46"/>
      <c r="X37" s="45">
        <f>Y37</f>
        <v>0</v>
      </c>
      <c r="Y37" s="45">
        <v>0</v>
      </c>
      <c r="Z37" s="592"/>
      <c r="AA37" s="36" t="s">
        <v>66</v>
      </c>
      <c r="AB37" s="46"/>
      <c r="AC37" s="46"/>
      <c r="AD37" s="46"/>
      <c r="AE37" s="46"/>
      <c r="AF37" s="45">
        <f>AG37</f>
        <v>0</v>
      </c>
      <c r="AG37" s="45">
        <v>0</v>
      </c>
      <c r="AH37" s="592"/>
      <c r="AI37" s="36" t="s">
        <v>166</v>
      </c>
      <c r="AJ37" s="46"/>
      <c r="AK37" s="46"/>
      <c r="AL37" s="46"/>
      <c r="AM37" s="46"/>
      <c r="AN37" s="45">
        <f>AO37</f>
        <v>0</v>
      </c>
      <c r="AO37" s="45">
        <v>0</v>
      </c>
    </row>
    <row r="38" spans="1:41" s="10" customFormat="1" ht="14.1" customHeight="1">
      <c r="A38" s="595"/>
      <c r="B38" s="592"/>
      <c r="C38" s="36" t="s">
        <v>129</v>
      </c>
      <c r="D38" s="95"/>
      <c r="E38" s="95"/>
      <c r="F38" s="95"/>
      <c r="G38" s="95"/>
      <c r="H38" s="45">
        <v>2.5</v>
      </c>
      <c r="I38" s="45">
        <v>2.5</v>
      </c>
      <c r="J38" s="592"/>
      <c r="K38" s="36" t="s">
        <v>129</v>
      </c>
      <c r="L38" s="46"/>
      <c r="M38" s="46"/>
      <c r="N38" s="46"/>
      <c r="O38" s="46"/>
      <c r="P38" s="45">
        <v>2.5</v>
      </c>
      <c r="Q38" s="45">
        <v>2.5</v>
      </c>
      <c r="R38" s="592"/>
      <c r="S38" s="36" t="s">
        <v>129</v>
      </c>
      <c r="T38" s="46"/>
      <c r="U38" s="46"/>
      <c r="V38" s="46"/>
      <c r="W38" s="46"/>
      <c r="X38" s="45">
        <v>2.5</v>
      </c>
      <c r="Y38" s="45">
        <v>2.5</v>
      </c>
      <c r="Z38" s="592"/>
      <c r="AA38" s="36" t="s">
        <v>129</v>
      </c>
      <c r="AB38" s="46"/>
      <c r="AC38" s="46"/>
      <c r="AD38" s="46"/>
      <c r="AE38" s="46"/>
      <c r="AF38" s="45">
        <v>2.5</v>
      </c>
      <c r="AG38" s="45">
        <v>2.5</v>
      </c>
      <c r="AH38" s="592"/>
      <c r="AI38" s="36" t="s">
        <v>129</v>
      </c>
      <c r="AJ38" s="46"/>
      <c r="AK38" s="46"/>
      <c r="AL38" s="46"/>
      <c r="AM38" s="46"/>
      <c r="AN38" s="45">
        <v>2.5</v>
      </c>
      <c r="AO38" s="45">
        <v>2.5</v>
      </c>
    </row>
    <row r="39" spans="1:41" s="10" customFormat="1" ht="14.1" customHeight="1">
      <c r="A39" s="596"/>
      <c r="B39" s="593"/>
      <c r="C39" s="38" t="s">
        <v>65</v>
      </c>
      <c r="D39" s="95"/>
      <c r="E39" s="95"/>
      <c r="F39" s="95"/>
      <c r="G39" s="95"/>
      <c r="H39" s="47">
        <f>(H33*70)+(H34*75)+(H35*25)+(H36*60)+(H37*150)+(H38*45)</f>
        <v>626.75</v>
      </c>
      <c r="I39" s="47">
        <f>(I33*70)+(I34*75)+(I35*25)+(I36*60)+(I37*150)+(I38*45)</f>
        <v>751.03571428571422</v>
      </c>
      <c r="J39" s="593"/>
      <c r="K39" s="38" t="s">
        <v>38</v>
      </c>
      <c r="L39" s="46"/>
      <c r="M39" s="46"/>
      <c r="N39" s="46"/>
      <c r="O39" s="46"/>
      <c r="P39" s="47">
        <f>(P33*70)+(P34*75)+(P35*25)+(P36*60)+(P37*150)+(P38*45)</f>
        <v>615.25</v>
      </c>
      <c r="Q39" s="47">
        <f>(Q33*70)+(Q34*75)+(Q35*25)+(Q36*60)+(Q37*150)+(Q38*45)</f>
        <v>784.81709956709949</v>
      </c>
      <c r="R39" s="593"/>
      <c r="S39" s="38" t="s">
        <v>38</v>
      </c>
      <c r="T39" s="46"/>
      <c r="U39" s="46"/>
      <c r="V39" s="46"/>
      <c r="W39" s="46"/>
      <c r="X39" s="47">
        <f>(X33*70)+(X34*75)+(X35*25)+(X36*60)+(X37*150)+(X38*45)</f>
        <v>608.75</v>
      </c>
      <c r="Y39" s="47">
        <f>(Y33*70)+(Y34*75)+(Y35*25)+(Y36*60)+(Y37*150)+(Y38*45)</f>
        <v>754.46428571428567</v>
      </c>
      <c r="Z39" s="593"/>
      <c r="AA39" s="38" t="s">
        <v>38</v>
      </c>
      <c r="AB39" s="46"/>
      <c r="AC39" s="46"/>
      <c r="AD39" s="46"/>
      <c r="AE39" s="46"/>
      <c r="AF39" s="47">
        <f>(AF33*70)+(AF34*75)+(AF35*25)+(AF36*60)+(AF37*150)+(AF38*45)</f>
        <v>673.75</v>
      </c>
      <c r="AG39" s="47">
        <f>(AG33*70)+(AG34*75)+(AG35*25)+(AG36*60)+(AG37*150)+(AG38*45)</f>
        <v>805.99025974025972</v>
      </c>
      <c r="AH39" s="593"/>
      <c r="AI39" s="38" t="s">
        <v>38</v>
      </c>
      <c r="AJ39" s="46"/>
      <c r="AK39" s="46"/>
      <c r="AL39" s="46"/>
      <c r="AM39" s="46"/>
      <c r="AN39" s="47">
        <f>(AN33*70)+(AN34*75)+(AN35*25)+(AN36*60)+(AN37*150)+(AN38*45)</f>
        <v>630.625</v>
      </c>
      <c r="AO39" s="47">
        <f>(AO33*70)+(AO34*75)+(AO35*25)+(AO36*60)+(AO37*150)+(AO38*45)</f>
        <v>767.76785714285711</v>
      </c>
    </row>
    <row r="40" spans="1:41" ht="6.75" customHeight="1">
      <c r="C40" s="42"/>
      <c r="F40" s="5"/>
      <c r="G40" s="5"/>
      <c r="K40" s="42"/>
      <c r="AA40" s="42"/>
      <c r="AB40"/>
      <c r="AC40"/>
      <c r="AI40" s="42"/>
    </row>
    <row r="41" spans="1:41" ht="19.5" customHeight="1">
      <c r="C41" s="42" t="s">
        <v>53</v>
      </c>
      <c r="F41" s="5"/>
      <c r="G41" s="5"/>
      <c r="K41" s="42" t="s">
        <v>60</v>
      </c>
      <c r="S41" s="10" t="s">
        <v>54</v>
      </c>
      <c r="AA41" s="42"/>
      <c r="AB41"/>
      <c r="AC41"/>
      <c r="AI41" s="42"/>
    </row>
    <row r="42" spans="1:41" ht="18.75" customHeight="1">
      <c r="C42" s="597" t="s">
        <v>118</v>
      </c>
      <c r="D42" s="597"/>
      <c r="E42" s="597"/>
      <c r="F42" s="597"/>
      <c r="G42" s="597"/>
      <c r="H42" s="597"/>
      <c r="I42" s="597"/>
      <c r="J42" s="597"/>
      <c r="K42" s="597"/>
      <c r="L42" s="597"/>
      <c r="M42" s="597"/>
      <c r="N42" s="597"/>
      <c r="O42" s="597"/>
      <c r="AA42" s="42"/>
      <c r="AB42"/>
      <c r="AC42"/>
      <c r="AI42" s="42"/>
    </row>
    <row r="43" spans="1:41" ht="14.1" customHeight="1">
      <c r="L43"/>
      <c r="R43" s="294"/>
      <c r="S43" s="298"/>
      <c r="T43" s="294"/>
      <c r="U43" s="294"/>
      <c r="V43" s="294"/>
      <c r="W43" s="294"/>
      <c r="X43" s="295"/>
      <c r="AB43"/>
      <c r="AC43"/>
      <c r="AH43"/>
      <c r="AI43"/>
      <c r="AN43"/>
    </row>
    <row r="44" spans="1:41" ht="14.1" customHeight="1">
      <c r="R44" s="294"/>
      <c r="S44" s="293"/>
      <c r="T44" s="294"/>
      <c r="U44" s="294"/>
      <c r="V44" s="299"/>
      <c r="W44" s="294"/>
      <c r="X44" s="295"/>
      <c r="AB44"/>
      <c r="AC44"/>
      <c r="AH44"/>
      <c r="AI44"/>
      <c r="AN44"/>
    </row>
    <row r="45" spans="1:41" ht="14.1" customHeight="1">
      <c r="R45" s="294"/>
      <c r="S45" s="298"/>
      <c r="T45" s="294"/>
      <c r="U45" s="294"/>
      <c r="V45" s="294"/>
      <c r="W45" s="294"/>
      <c r="X45" s="295"/>
      <c r="AB45"/>
      <c r="AC45"/>
      <c r="AH45"/>
      <c r="AI45"/>
      <c r="AN45"/>
    </row>
    <row r="46" spans="1:41" ht="14.1" customHeight="1">
      <c r="R46" s="294"/>
      <c r="S46" s="293"/>
      <c r="T46" s="294"/>
      <c r="U46" s="300"/>
      <c r="V46" s="294"/>
      <c r="W46" s="294"/>
      <c r="X46" s="295"/>
      <c r="AB46"/>
      <c r="AC46"/>
      <c r="AH46"/>
      <c r="AI46"/>
      <c r="AN46"/>
    </row>
    <row r="47" spans="1:41" ht="14.1" customHeight="1">
      <c r="R47" s="294"/>
      <c r="S47" s="293"/>
      <c r="T47" s="294"/>
      <c r="U47" s="301"/>
      <c r="V47" s="301"/>
      <c r="W47" s="294"/>
      <c r="X47" s="295"/>
      <c r="AB47"/>
      <c r="AC47"/>
      <c r="AH47"/>
      <c r="AI47"/>
      <c r="AN47"/>
    </row>
    <row r="48" spans="1:41" ht="14.1" customHeight="1">
      <c r="R48" s="292"/>
      <c r="S48" s="302"/>
      <c r="T48" s="292"/>
      <c r="U48" s="303"/>
      <c r="V48" s="292"/>
      <c r="W48" s="294"/>
      <c r="X48" s="295"/>
    </row>
    <row r="49" spans="18:24" ht="14.1" customHeight="1">
      <c r="R49" s="292"/>
      <c r="S49" s="302"/>
      <c r="T49" s="292"/>
      <c r="U49" s="303"/>
      <c r="V49" s="292"/>
      <c r="W49" s="294"/>
      <c r="X49" s="295"/>
    </row>
  </sheetData>
  <mergeCells count="26">
    <mergeCell ref="AI22:AI24"/>
    <mergeCell ref="C42:O42"/>
    <mergeCell ref="A25:A31"/>
    <mergeCell ref="C22:C24"/>
    <mergeCell ref="S22:S24"/>
    <mergeCell ref="AA22:AA24"/>
    <mergeCell ref="AH33:AH39"/>
    <mergeCell ref="A33:A39"/>
    <mergeCell ref="B33:B39"/>
    <mergeCell ref="J33:J39"/>
    <mergeCell ref="R33:R39"/>
    <mergeCell ref="Z33:Z39"/>
    <mergeCell ref="K22:K24"/>
    <mergeCell ref="D1:J1"/>
    <mergeCell ref="S3:T3"/>
    <mergeCell ref="C3:D3"/>
    <mergeCell ref="K2:AO2"/>
    <mergeCell ref="AI3:AJ3"/>
    <mergeCell ref="D2:E2"/>
    <mergeCell ref="A3:A4"/>
    <mergeCell ref="AA3:AB3"/>
    <mergeCell ref="K3:L3"/>
    <mergeCell ref="A21:A24"/>
    <mergeCell ref="A5:A7"/>
    <mergeCell ref="A8:A14"/>
    <mergeCell ref="A15:A20"/>
  </mergeCells>
  <phoneticPr fontId="22" type="noConversion"/>
  <pageMargins left="3.937007874015748E-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O43"/>
  <sheetViews>
    <sheetView workbookViewId="0">
      <selection activeCell="D2" sqref="D2:E2"/>
    </sheetView>
  </sheetViews>
  <sheetFormatPr defaultRowHeight="16.5"/>
  <cols>
    <col min="1" max="1" width="2.875" customWidth="1"/>
    <col min="2" max="2" width="3.625" customWidth="1"/>
    <col min="3" max="3" width="10.625" customWidth="1"/>
    <col min="4" max="4" width="4.625" customWidth="1"/>
    <col min="5" max="7" width="9" hidden="1" customWidth="1"/>
    <col min="8" max="8" width="3.625" customWidth="1"/>
    <col min="9" max="9" width="4.625" customWidth="1"/>
    <col min="10" max="10" width="3.625" customWidth="1"/>
    <col min="11" max="11" width="10.625" customWidth="1"/>
    <col min="12" max="12" width="4.625" customWidth="1"/>
    <col min="13" max="15" width="9" hidden="1" customWidth="1"/>
    <col min="16" max="16" width="3.625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3" width="0" hidden="1" customWidth="1"/>
    <col min="24" max="24" width="3.625" customWidth="1"/>
    <col min="25" max="25" width="4.625" customWidth="1"/>
    <col min="26" max="26" width="3.625" customWidth="1"/>
    <col min="27" max="27" width="10.625" customWidth="1"/>
    <col min="28" max="28" width="4.625" customWidth="1"/>
    <col min="29" max="31" width="0" hidden="1" customWidth="1"/>
    <col min="32" max="32" width="3.625" customWidth="1"/>
    <col min="33" max="33" width="4.625" customWidth="1"/>
    <col min="34" max="34" width="3.625" customWidth="1"/>
    <col min="35" max="35" width="10.625" customWidth="1"/>
    <col min="36" max="36" width="4.625" customWidth="1"/>
    <col min="37" max="39" width="0" hidden="1" customWidth="1"/>
    <col min="40" max="40" width="3.625" customWidth="1"/>
    <col min="41" max="41" width="4.625" customWidth="1"/>
  </cols>
  <sheetData>
    <row r="1" spans="1:41" ht="19.5">
      <c r="A1" s="8"/>
      <c r="B1" s="39"/>
      <c r="C1" s="39"/>
      <c r="D1" s="601" t="s">
        <v>18</v>
      </c>
      <c r="E1" s="601"/>
      <c r="F1" s="601"/>
      <c r="G1" s="601"/>
      <c r="H1" s="601"/>
      <c r="I1" s="601"/>
      <c r="J1" s="601"/>
      <c r="K1" s="5" t="s">
        <v>578</v>
      </c>
      <c r="L1" t="s">
        <v>422</v>
      </c>
      <c r="P1" s="31"/>
      <c r="R1" s="10"/>
      <c r="S1" s="10"/>
      <c r="X1" s="31"/>
      <c r="Z1" s="39"/>
      <c r="AA1" s="39"/>
      <c r="AB1" s="8"/>
      <c r="AC1" s="8"/>
      <c r="AD1" s="8"/>
      <c r="AE1" s="8"/>
      <c r="AF1" s="31"/>
      <c r="AG1" s="8"/>
      <c r="AH1" s="39"/>
      <c r="AI1" s="39"/>
      <c r="AJ1" s="8"/>
      <c r="AK1" s="8"/>
      <c r="AL1" s="8"/>
      <c r="AM1" s="8"/>
      <c r="AN1" s="31"/>
      <c r="AO1" s="8"/>
    </row>
    <row r="2" spans="1:41" ht="13.5" customHeight="1">
      <c r="A2" s="2" t="s">
        <v>14</v>
      </c>
      <c r="B2" s="40" t="s">
        <v>30</v>
      </c>
      <c r="C2" s="41" t="s">
        <v>1</v>
      </c>
      <c r="D2" s="602">
        <v>236</v>
      </c>
      <c r="E2" s="602"/>
      <c r="F2" s="28"/>
      <c r="G2" s="28"/>
      <c r="H2" s="28"/>
      <c r="I2" s="28"/>
      <c r="J2" s="43"/>
      <c r="K2" s="603" t="s">
        <v>369</v>
      </c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4"/>
      <c r="AH2" s="604"/>
      <c r="AI2" s="604"/>
      <c r="AJ2" s="604"/>
      <c r="AK2" s="604"/>
      <c r="AL2" s="604"/>
      <c r="AM2" s="604"/>
      <c r="AN2" s="604"/>
      <c r="AO2" s="604"/>
    </row>
    <row r="3" spans="1:41" ht="13.5" customHeight="1">
      <c r="A3" s="605" t="s">
        <v>6</v>
      </c>
      <c r="B3" s="11"/>
      <c r="C3" s="606">
        <v>45929</v>
      </c>
      <c r="D3" s="606"/>
      <c r="E3" s="16"/>
      <c r="F3" s="16"/>
      <c r="G3" s="16"/>
      <c r="H3" s="27"/>
      <c r="I3" s="11" t="s">
        <v>7</v>
      </c>
      <c r="J3" s="11"/>
      <c r="K3" s="606">
        <f>C3+1</f>
        <v>45930</v>
      </c>
      <c r="L3" s="606"/>
      <c r="M3" s="16"/>
      <c r="N3" s="16"/>
      <c r="O3" s="16"/>
      <c r="P3" s="27"/>
      <c r="Q3" s="11" t="s">
        <v>8</v>
      </c>
      <c r="R3" s="115"/>
      <c r="S3" s="606">
        <f>C3+2</f>
        <v>45931</v>
      </c>
      <c r="T3" s="606"/>
      <c r="U3" s="16"/>
      <c r="V3" s="16"/>
      <c r="W3" s="16"/>
      <c r="X3" s="27"/>
      <c r="Y3" s="11" t="s">
        <v>9</v>
      </c>
      <c r="Z3" s="115"/>
      <c r="AA3" s="606">
        <f>C3+3</f>
        <v>45932</v>
      </c>
      <c r="AB3" s="606"/>
      <c r="AC3" s="16"/>
      <c r="AD3" s="16"/>
      <c r="AE3" s="16"/>
      <c r="AF3" s="27"/>
      <c r="AG3" s="11" t="s">
        <v>10</v>
      </c>
      <c r="AH3" s="115"/>
      <c r="AI3" s="606">
        <f>C3+4</f>
        <v>45933</v>
      </c>
      <c r="AJ3" s="606"/>
      <c r="AK3" s="16"/>
      <c r="AL3" s="16"/>
      <c r="AM3" s="16"/>
      <c r="AN3" s="27"/>
      <c r="AO3" s="11" t="s">
        <v>26</v>
      </c>
    </row>
    <row r="4" spans="1:41" ht="13.5" customHeight="1">
      <c r="A4" s="605"/>
      <c r="B4" s="11" t="s">
        <v>11</v>
      </c>
      <c r="C4" s="11" t="s">
        <v>12</v>
      </c>
      <c r="D4" s="11" t="s">
        <v>15</v>
      </c>
      <c r="E4" s="11" t="s">
        <v>32</v>
      </c>
      <c r="F4" s="11" t="s">
        <v>33</v>
      </c>
      <c r="G4" s="11" t="s">
        <v>36</v>
      </c>
      <c r="H4" s="27" t="s">
        <v>31</v>
      </c>
      <c r="I4" s="11" t="s">
        <v>55</v>
      </c>
      <c r="J4" s="11" t="s">
        <v>11</v>
      </c>
      <c r="K4" s="11" t="s">
        <v>12</v>
      </c>
      <c r="L4" s="11" t="s">
        <v>15</v>
      </c>
      <c r="M4" s="11" t="s">
        <v>32</v>
      </c>
      <c r="N4" s="11" t="s">
        <v>33</v>
      </c>
      <c r="O4" s="11" t="s">
        <v>36</v>
      </c>
      <c r="P4" s="27" t="s">
        <v>31</v>
      </c>
      <c r="Q4" s="11" t="s">
        <v>55</v>
      </c>
      <c r="R4" s="115" t="s">
        <v>11</v>
      </c>
      <c r="S4" s="11" t="s">
        <v>12</v>
      </c>
      <c r="T4" s="11" t="s">
        <v>15</v>
      </c>
      <c r="U4" s="11" t="s">
        <v>32</v>
      </c>
      <c r="V4" s="11" t="s">
        <v>33</v>
      </c>
      <c r="W4" s="11" t="s">
        <v>36</v>
      </c>
      <c r="X4" s="27" t="s">
        <v>31</v>
      </c>
      <c r="Y4" s="11" t="s">
        <v>55</v>
      </c>
      <c r="Z4" s="115" t="s">
        <v>11</v>
      </c>
      <c r="AA4" s="11" t="s">
        <v>12</v>
      </c>
      <c r="AB4" s="11" t="s">
        <v>15</v>
      </c>
      <c r="AC4" s="11" t="s">
        <v>32</v>
      </c>
      <c r="AD4" s="11" t="s">
        <v>33</v>
      </c>
      <c r="AE4" s="11" t="s">
        <v>36</v>
      </c>
      <c r="AF4" s="27" t="s">
        <v>31</v>
      </c>
      <c r="AG4" s="11" t="s">
        <v>55</v>
      </c>
      <c r="AH4" s="115" t="s">
        <v>11</v>
      </c>
      <c r="AI4" s="11" t="s">
        <v>12</v>
      </c>
      <c r="AJ4" s="11" t="s">
        <v>15</v>
      </c>
      <c r="AK4" s="11" t="s">
        <v>32</v>
      </c>
      <c r="AL4" s="11" t="s">
        <v>33</v>
      </c>
      <c r="AM4" s="11" t="s">
        <v>36</v>
      </c>
      <c r="AN4" s="27" t="s">
        <v>31</v>
      </c>
      <c r="AO4" s="11" t="s">
        <v>55</v>
      </c>
    </row>
    <row r="5" spans="1:41" ht="13.5" customHeight="1">
      <c r="A5" s="607" t="s">
        <v>13</v>
      </c>
      <c r="B5" s="619" t="s">
        <v>427</v>
      </c>
      <c r="C5" s="620"/>
      <c r="D5" s="620"/>
      <c r="E5" s="620"/>
      <c r="F5" s="620"/>
      <c r="G5" s="620"/>
      <c r="H5" s="621"/>
      <c r="I5" s="64"/>
      <c r="J5" s="72" t="s">
        <v>90</v>
      </c>
      <c r="K5" s="112" t="s">
        <v>91</v>
      </c>
      <c r="L5" s="113">
        <v>100</v>
      </c>
      <c r="M5" s="66">
        <f>L5/20</f>
        <v>5</v>
      </c>
      <c r="N5" s="11"/>
      <c r="O5" s="11"/>
      <c r="P5" s="102">
        <f>(L5*$D$2)/1000</f>
        <v>23.6</v>
      </c>
      <c r="Q5" s="64"/>
      <c r="R5" s="72"/>
      <c r="S5" s="112"/>
      <c r="T5" s="113"/>
      <c r="U5" s="66"/>
      <c r="V5" s="11"/>
      <c r="W5" s="11"/>
      <c r="X5" s="102"/>
      <c r="Y5" s="64"/>
      <c r="Z5" s="72"/>
      <c r="AA5" s="112"/>
      <c r="AB5" s="113"/>
      <c r="AC5" s="66"/>
      <c r="AD5" s="11"/>
      <c r="AE5" s="11"/>
      <c r="AF5" s="102"/>
      <c r="AG5" s="64"/>
      <c r="AH5" s="72"/>
      <c r="AI5" s="112"/>
      <c r="AJ5" s="113"/>
      <c r="AK5" s="66"/>
      <c r="AL5" s="11"/>
      <c r="AM5" s="11"/>
      <c r="AN5" s="102"/>
      <c r="AO5" s="64"/>
    </row>
    <row r="6" spans="1:41" ht="13.5" customHeight="1">
      <c r="A6" s="607"/>
      <c r="B6" s="622"/>
      <c r="C6" s="623"/>
      <c r="D6" s="623"/>
      <c r="E6" s="623"/>
      <c r="F6" s="623"/>
      <c r="G6" s="623"/>
      <c r="H6" s="624"/>
      <c r="I6" s="64"/>
      <c r="J6" s="65" t="s">
        <v>73</v>
      </c>
      <c r="K6" s="74" t="s">
        <v>93</v>
      </c>
      <c r="L6" s="75">
        <v>20</v>
      </c>
      <c r="M6" s="66">
        <f>L6/20</f>
        <v>1</v>
      </c>
      <c r="N6" s="66"/>
      <c r="O6" s="69"/>
      <c r="P6" s="102">
        <f>(L6*$D$2)/1000</f>
        <v>4.72</v>
      </c>
      <c r="Q6" s="106"/>
      <c r="R6" s="65"/>
      <c r="S6" s="74"/>
      <c r="T6" s="75"/>
      <c r="U6" s="66"/>
      <c r="V6" s="66"/>
      <c r="W6" s="69"/>
      <c r="X6" s="106"/>
      <c r="Y6" s="138"/>
      <c r="Z6" s="65"/>
      <c r="AA6" s="74"/>
      <c r="AB6" s="75"/>
      <c r="AC6" s="66"/>
      <c r="AD6" s="66"/>
      <c r="AE6" s="69"/>
      <c r="AF6" s="102"/>
      <c r="AG6" s="64"/>
      <c r="AH6" s="65"/>
      <c r="AI6" s="74"/>
      <c r="AJ6" s="75"/>
      <c r="AK6" s="66"/>
      <c r="AL6" s="66"/>
      <c r="AM6" s="69"/>
      <c r="AN6" s="102"/>
      <c r="AO6" s="106"/>
    </row>
    <row r="7" spans="1:41" ht="13.5" customHeight="1">
      <c r="A7" s="607"/>
      <c r="B7" s="622"/>
      <c r="C7" s="623"/>
      <c r="D7" s="623"/>
      <c r="E7" s="623"/>
      <c r="F7" s="623"/>
      <c r="G7" s="623"/>
      <c r="H7" s="624"/>
      <c r="I7" s="64"/>
      <c r="J7" s="18" t="s">
        <v>94</v>
      </c>
      <c r="K7" s="6"/>
      <c r="L7" s="25"/>
      <c r="M7" s="11"/>
      <c r="N7" s="11"/>
      <c r="O7" s="11"/>
      <c r="P7" s="64"/>
      <c r="Q7" s="106"/>
      <c r="R7" s="18"/>
      <c r="S7" s="6"/>
      <c r="T7" s="25"/>
      <c r="U7" s="11"/>
      <c r="V7" s="11"/>
      <c r="W7" s="11"/>
      <c r="X7" s="64"/>
      <c r="Y7" s="138"/>
      <c r="Z7" s="18"/>
      <c r="AA7" s="6"/>
      <c r="AB7" s="25"/>
      <c r="AC7" s="11"/>
      <c r="AD7" s="11"/>
      <c r="AE7" s="11"/>
      <c r="AF7" s="64"/>
      <c r="AG7" s="64"/>
      <c r="AH7" s="18"/>
      <c r="AI7" s="6"/>
      <c r="AJ7" s="25"/>
      <c r="AK7" s="11"/>
      <c r="AL7" s="11"/>
      <c r="AM7" s="11"/>
      <c r="AN7" s="64"/>
      <c r="AO7" s="106"/>
    </row>
    <row r="8" spans="1:41" ht="13.5" customHeight="1">
      <c r="A8" s="607" t="s">
        <v>2</v>
      </c>
      <c r="B8" s="622"/>
      <c r="C8" s="623"/>
      <c r="D8" s="623"/>
      <c r="E8" s="623"/>
      <c r="F8" s="623"/>
      <c r="G8" s="623"/>
      <c r="H8" s="624"/>
      <c r="I8" s="88"/>
      <c r="J8" s="211" t="s">
        <v>322</v>
      </c>
      <c r="K8" s="97" t="s">
        <v>479</v>
      </c>
      <c r="L8" s="86">
        <v>75</v>
      </c>
      <c r="M8" s="175"/>
      <c r="N8" s="212">
        <f>L8/35</f>
        <v>2.1428571428571428</v>
      </c>
      <c r="O8" s="169"/>
      <c r="P8" s="82">
        <f t="shared" ref="P8:P11" si="0">(L8*$D$2)/1000</f>
        <v>17.7</v>
      </c>
      <c r="Q8" s="88"/>
      <c r="R8" s="157"/>
      <c r="S8" s="83"/>
      <c r="T8" s="87"/>
      <c r="U8" s="139"/>
      <c r="V8" s="90"/>
      <c r="W8" s="86"/>
      <c r="X8" s="102"/>
      <c r="Y8" s="64"/>
      <c r="Z8" s="48"/>
      <c r="AA8" s="83"/>
      <c r="AB8" s="87"/>
      <c r="AC8" s="173"/>
      <c r="AD8" s="90"/>
      <c r="AE8" s="174"/>
      <c r="AF8" s="96"/>
      <c r="AG8" s="88"/>
      <c r="AH8" s="157"/>
      <c r="AI8" s="83"/>
      <c r="AJ8" s="87"/>
      <c r="AK8" s="126"/>
      <c r="AL8" s="126"/>
      <c r="AM8" s="126"/>
      <c r="AN8" s="102"/>
      <c r="AO8" s="88"/>
    </row>
    <row r="9" spans="1:41" ht="13.5" customHeight="1">
      <c r="A9" s="607"/>
      <c r="B9" s="622"/>
      <c r="C9" s="623"/>
      <c r="D9" s="623"/>
      <c r="E9" s="623"/>
      <c r="F9" s="623"/>
      <c r="G9" s="623"/>
      <c r="H9" s="624"/>
      <c r="I9" s="85"/>
      <c r="J9" s="213" t="s">
        <v>478</v>
      </c>
      <c r="K9" s="205" t="s">
        <v>389</v>
      </c>
      <c r="L9" s="69">
        <v>1</v>
      </c>
      <c r="M9" s="139"/>
      <c r="N9" s="137"/>
      <c r="O9" s="134"/>
      <c r="P9" s="127">
        <f t="shared" si="0"/>
        <v>0.23599999999999999</v>
      </c>
      <c r="Q9" s="85"/>
      <c r="R9" s="149"/>
      <c r="S9" s="83"/>
      <c r="T9" s="87"/>
      <c r="U9" s="126"/>
      <c r="V9" s="126"/>
      <c r="W9" s="86"/>
      <c r="X9" s="102"/>
      <c r="Y9" s="64"/>
      <c r="Z9" s="91"/>
      <c r="AA9" s="83"/>
      <c r="AB9" s="87"/>
      <c r="AC9" s="126"/>
      <c r="AD9" s="126"/>
      <c r="AE9" s="84"/>
      <c r="AF9" s="96"/>
      <c r="AG9" s="85"/>
      <c r="AH9" s="149"/>
      <c r="AI9" s="83"/>
      <c r="AJ9" s="87"/>
      <c r="AK9" s="52"/>
      <c r="AL9" s="126"/>
      <c r="AM9" s="86"/>
      <c r="AN9" s="102"/>
      <c r="AO9" s="85"/>
    </row>
    <row r="10" spans="1:41" ht="13.5" customHeight="1">
      <c r="A10" s="607"/>
      <c r="B10" s="622"/>
      <c r="C10" s="623"/>
      <c r="D10" s="623"/>
      <c r="E10" s="623"/>
      <c r="F10" s="623"/>
      <c r="G10" s="623"/>
      <c r="H10" s="624"/>
      <c r="I10" s="85"/>
      <c r="J10" s="213" t="s">
        <v>139</v>
      </c>
      <c r="K10" s="17" t="s">
        <v>243</v>
      </c>
      <c r="L10" s="69">
        <v>30</v>
      </c>
      <c r="M10" s="90"/>
      <c r="N10" s="90"/>
      <c r="O10" s="86">
        <f>L10/100</f>
        <v>0.3</v>
      </c>
      <c r="P10" s="127">
        <f t="shared" si="0"/>
        <v>7.08</v>
      </c>
      <c r="Q10" s="85"/>
      <c r="R10" s="149"/>
      <c r="S10" s="83"/>
      <c r="T10" s="87"/>
      <c r="U10" s="126"/>
      <c r="V10" s="126"/>
      <c r="W10" s="86"/>
      <c r="X10" s="102"/>
      <c r="Y10" s="64"/>
      <c r="Z10" s="91"/>
      <c r="AA10" s="83"/>
      <c r="AB10" s="87"/>
      <c r="AC10" s="126"/>
      <c r="AD10" s="126"/>
      <c r="AE10" s="86"/>
      <c r="AF10" s="96"/>
      <c r="AG10" s="85"/>
      <c r="AH10" s="149"/>
      <c r="AI10" s="83"/>
      <c r="AJ10" s="87"/>
      <c r="AK10" s="52"/>
      <c r="AL10" s="126"/>
      <c r="AM10" s="86"/>
      <c r="AN10" s="102"/>
      <c r="AO10" s="85"/>
    </row>
    <row r="11" spans="1:41" ht="13.5" customHeight="1">
      <c r="A11" s="607"/>
      <c r="B11" s="622"/>
      <c r="C11" s="623"/>
      <c r="D11" s="623"/>
      <c r="E11" s="623"/>
      <c r="F11" s="623"/>
      <c r="G11" s="623"/>
      <c r="H11" s="624"/>
      <c r="I11" s="85"/>
      <c r="J11" s="213" t="s">
        <v>222</v>
      </c>
      <c r="K11" s="17" t="s">
        <v>185</v>
      </c>
      <c r="L11" s="69">
        <v>2</v>
      </c>
      <c r="M11" s="49"/>
      <c r="N11" s="126"/>
      <c r="O11" s="86"/>
      <c r="P11" s="127">
        <f t="shared" si="0"/>
        <v>0.47199999999999998</v>
      </c>
      <c r="Q11" s="85"/>
      <c r="R11" s="149"/>
      <c r="S11" s="83"/>
      <c r="T11" s="87"/>
      <c r="U11" s="126"/>
      <c r="V11" s="134"/>
      <c r="W11" s="86"/>
      <c r="X11" s="102"/>
      <c r="Y11" s="64"/>
      <c r="Z11" s="180"/>
      <c r="AA11" s="83"/>
      <c r="AB11" s="87"/>
      <c r="AC11" s="52"/>
      <c r="AD11" s="52"/>
      <c r="AE11" s="86"/>
      <c r="AF11" s="96"/>
      <c r="AG11" s="85"/>
      <c r="AH11" s="149"/>
      <c r="AI11" s="83"/>
      <c r="AJ11" s="87"/>
      <c r="AK11" s="126"/>
      <c r="AL11" s="52"/>
      <c r="AM11" s="86"/>
      <c r="AN11" s="102"/>
      <c r="AO11" s="85"/>
    </row>
    <row r="12" spans="1:41" ht="13.5" customHeight="1">
      <c r="A12" s="607"/>
      <c r="B12" s="622"/>
      <c r="C12" s="623"/>
      <c r="D12" s="623"/>
      <c r="E12" s="623"/>
      <c r="F12" s="623"/>
      <c r="G12" s="623"/>
      <c r="H12" s="624"/>
      <c r="I12" s="85"/>
      <c r="J12" s="214" t="s">
        <v>134</v>
      </c>
      <c r="K12" s="83" t="s">
        <v>442</v>
      </c>
      <c r="L12" s="87">
        <v>15</v>
      </c>
      <c r="M12" s="147"/>
      <c r="N12" s="126"/>
      <c r="O12" s="86">
        <f>L12/100</f>
        <v>0.15</v>
      </c>
      <c r="P12" s="127">
        <f>(L12*$D$2)/1000</f>
        <v>3.54</v>
      </c>
      <c r="Q12" s="188"/>
      <c r="R12" s="99"/>
      <c r="S12" s="83"/>
      <c r="T12" s="87"/>
      <c r="U12" s="126"/>
      <c r="V12" s="87"/>
      <c r="W12" s="137"/>
      <c r="X12" s="102"/>
      <c r="Y12" s="88"/>
      <c r="Z12" s="282"/>
      <c r="AA12" s="83"/>
      <c r="AB12" s="87"/>
      <c r="AC12" s="87"/>
      <c r="AD12" s="86"/>
      <c r="AE12" s="84"/>
      <c r="AF12" s="96"/>
      <c r="AG12" s="85"/>
      <c r="AH12" s="99"/>
      <c r="AI12" s="83"/>
      <c r="AJ12" s="87"/>
      <c r="AK12" s="87"/>
      <c r="AL12" s="87"/>
      <c r="AM12" s="86"/>
      <c r="AN12" s="102"/>
      <c r="AO12" s="199"/>
    </row>
    <row r="13" spans="1:41" ht="13.5" customHeight="1">
      <c r="A13" s="607"/>
      <c r="B13" s="622"/>
      <c r="C13" s="623"/>
      <c r="D13" s="623"/>
      <c r="E13" s="623"/>
      <c r="F13" s="623"/>
      <c r="G13" s="623"/>
      <c r="H13" s="624"/>
      <c r="I13" s="85"/>
      <c r="J13" s="99"/>
      <c r="K13" s="83"/>
      <c r="L13" s="87"/>
      <c r="M13" s="87"/>
      <c r="N13" s="87"/>
      <c r="O13" s="84"/>
      <c r="P13" s="96"/>
      <c r="Q13" s="85"/>
      <c r="R13" s="149"/>
      <c r="S13" s="83"/>
      <c r="T13" s="87"/>
      <c r="U13" s="87"/>
      <c r="V13" s="103"/>
      <c r="W13" s="86"/>
      <c r="X13" s="102"/>
      <c r="Y13" s="85"/>
      <c r="Z13" s="91"/>
      <c r="AA13" s="146"/>
      <c r="AB13" s="160"/>
      <c r="AC13" s="104"/>
      <c r="AD13" s="126"/>
      <c r="AE13" s="86"/>
      <c r="AF13" s="127"/>
      <c r="AG13" s="85"/>
      <c r="AH13" s="168"/>
      <c r="AI13" s="83"/>
      <c r="AJ13" s="195"/>
      <c r="AK13" s="90"/>
      <c r="AL13" s="90"/>
      <c r="AM13" s="178"/>
      <c r="AN13" s="102"/>
      <c r="AO13" s="85"/>
    </row>
    <row r="14" spans="1:41" ht="13.5" customHeight="1">
      <c r="A14" s="607"/>
      <c r="B14" s="622"/>
      <c r="C14" s="623"/>
      <c r="D14" s="623"/>
      <c r="E14" s="623"/>
      <c r="F14" s="623"/>
      <c r="G14" s="623"/>
      <c r="H14" s="624"/>
      <c r="I14" s="85"/>
      <c r="J14" s="12"/>
      <c r="K14" s="142"/>
      <c r="L14" s="87"/>
      <c r="M14" s="190"/>
      <c r="N14" s="100"/>
      <c r="O14" s="100"/>
      <c r="P14" s="96"/>
      <c r="Q14" s="85"/>
      <c r="R14" s="182"/>
      <c r="S14" s="83"/>
      <c r="T14" s="87"/>
      <c r="U14" s="170"/>
      <c r="V14" s="103"/>
      <c r="W14" s="86"/>
      <c r="X14" s="102"/>
      <c r="Y14" s="85"/>
      <c r="Z14" s="90"/>
      <c r="AA14" s="146"/>
      <c r="AB14" s="160"/>
      <c r="AC14" s="104"/>
      <c r="AD14" s="126"/>
      <c r="AE14" s="86"/>
      <c r="AF14" s="127"/>
      <c r="AG14" s="85"/>
      <c r="AH14" s="172"/>
      <c r="AI14" s="83"/>
      <c r="AJ14" s="87"/>
      <c r="AK14" s="87"/>
      <c r="AL14" s="87"/>
      <c r="AM14" s="86"/>
      <c r="AN14" s="96"/>
      <c r="AO14" s="85"/>
    </row>
    <row r="15" spans="1:41" ht="13.5" customHeight="1">
      <c r="A15" s="608" t="s">
        <v>3</v>
      </c>
      <c r="B15" s="622"/>
      <c r="C15" s="623"/>
      <c r="D15" s="623"/>
      <c r="E15" s="623"/>
      <c r="F15" s="623"/>
      <c r="G15" s="623"/>
      <c r="H15" s="624"/>
      <c r="I15" s="85"/>
      <c r="J15" s="91" t="s">
        <v>555</v>
      </c>
      <c r="K15" s="83" t="s">
        <v>480</v>
      </c>
      <c r="L15" s="87">
        <v>20</v>
      </c>
      <c r="M15" s="250"/>
      <c r="N15" s="148"/>
      <c r="O15" s="86">
        <f>L15/100</f>
        <v>0.2</v>
      </c>
      <c r="P15" s="127">
        <f>(L15*$D$2)/1000</f>
        <v>4.72</v>
      </c>
      <c r="Q15" s="253"/>
      <c r="R15" s="565"/>
      <c r="S15" s="17"/>
      <c r="T15" s="69"/>
      <c r="U15" s="137"/>
      <c r="V15" s="86"/>
      <c r="W15" s="86"/>
      <c r="X15" s="102"/>
      <c r="Y15" s="88"/>
      <c r="Z15" s="48"/>
      <c r="AA15" s="83"/>
      <c r="AB15" s="87"/>
      <c r="AC15" s="126"/>
      <c r="AD15" s="90"/>
      <c r="AE15" s="86"/>
      <c r="AF15" s="102"/>
      <c r="AG15" s="85"/>
      <c r="AH15" s="48"/>
      <c r="AI15" s="83"/>
      <c r="AJ15" s="49"/>
      <c r="AK15" s="139"/>
      <c r="AL15" s="137"/>
      <c r="AM15" s="90"/>
      <c r="AN15" s="102"/>
      <c r="AO15" s="88"/>
    </row>
    <row r="16" spans="1:41" ht="13.5" customHeight="1">
      <c r="A16" s="608"/>
      <c r="B16" s="622"/>
      <c r="C16" s="623"/>
      <c r="D16" s="623"/>
      <c r="E16" s="623"/>
      <c r="F16" s="623"/>
      <c r="G16" s="623"/>
      <c r="H16" s="624"/>
      <c r="I16" s="85"/>
      <c r="J16" s="91" t="s">
        <v>301</v>
      </c>
      <c r="K16" s="83" t="s">
        <v>182</v>
      </c>
      <c r="L16" s="87">
        <v>6</v>
      </c>
      <c r="M16" s="147"/>
      <c r="N16" s="126">
        <f>L16/35</f>
        <v>0.17142857142857143</v>
      </c>
      <c r="O16" s="134"/>
      <c r="P16" s="127">
        <f t="shared" ref="P16" si="1">(L16*$D$2)/1000</f>
        <v>1.4159999999999999</v>
      </c>
      <c r="Q16" s="92"/>
      <c r="R16" s="246"/>
      <c r="S16" s="17"/>
      <c r="T16" s="69"/>
      <c r="U16" s="128"/>
      <c r="V16" s="133"/>
      <c r="W16" s="86"/>
      <c r="X16" s="102"/>
      <c r="Y16" s="85"/>
      <c r="Z16" s="91"/>
      <c r="AA16" s="83"/>
      <c r="AB16" s="87"/>
      <c r="AC16" s="126"/>
      <c r="AD16" s="90"/>
      <c r="AE16" s="86"/>
      <c r="AF16" s="102"/>
      <c r="AG16" s="85"/>
      <c r="AH16" s="91"/>
      <c r="AI16" s="97"/>
      <c r="AJ16" s="134"/>
      <c r="AK16" s="262"/>
      <c r="AL16" s="126"/>
      <c r="AM16" s="86"/>
      <c r="AN16" s="102"/>
      <c r="AO16" s="85"/>
    </row>
    <row r="17" spans="1:41" ht="13.5" customHeight="1">
      <c r="A17" s="608"/>
      <c r="B17" s="622"/>
      <c r="C17" s="623"/>
      <c r="D17" s="623"/>
      <c r="E17" s="623"/>
      <c r="F17" s="623"/>
      <c r="G17" s="623"/>
      <c r="H17" s="624"/>
      <c r="I17" s="85"/>
      <c r="J17" s="91" t="s">
        <v>249</v>
      </c>
      <c r="K17" s="83" t="s">
        <v>561</v>
      </c>
      <c r="L17" s="87">
        <v>18</v>
      </c>
      <c r="M17" s="147"/>
      <c r="N17" s="126"/>
      <c r="O17" s="86">
        <f>L17/100</f>
        <v>0.18</v>
      </c>
      <c r="P17" s="127">
        <f>(L17*$D$2)/1000</f>
        <v>4.2480000000000002</v>
      </c>
      <c r="Q17" s="92"/>
      <c r="R17" s="246"/>
      <c r="S17" s="17"/>
      <c r="T17" s="69"/>
      <c r="U17" s="86"/>
      <c r="V17" s="274"/>
      <c r="W17" s="86"/>
      <c r="X17" s="102"/>
      <c r="Y17" s="176"/>
      <c r="Z17" s="91"/>
      <c r="AA17" s="83"/>
      <c r="AB17" s="87"/>
      <c r="AC17" s="126"/>
      <c r="AD17" s="90"/>
      <c r="AE17" s="86"/>
      <c r="AF17" s="102"/>
      <c r="AG17" s="85"/>
      <c r="AH17" s="91"/>
      <c r="AI17" s="97"/>
      <c r="AJ17" s="86"/>
      <c r="AK17" s="126"/>
      <c r="AL17" s="126"/>
      <c r="AM17" s="90"/>
      <c r="AN17" s="102"/>
      <c r="AO17" s="85"/>
    </row>
    <row r="18" spans="1:41" ht="13.5" customHeight="1">
      <c r="A18" s="608"/>
      <c r="B18" s="622"/>
      <c r="C18" s="623"/>
      <c r="D18" s="623"/>
      <c r="E18" s="623"/>
      <c r="F18" s="623"/>
      <c r="G18" s="623"/>
      <c r="H18" s="624"/>
      <c r="I18" s="85"/>
      <c r="J18" s="91" t="s">
        <v>238</v>
      </c>
      <c r="K18" s="83" t="s">
        <v>351</v>
      </c>
      <c r="L18" s="87">
        <v>10</v>
      </c>
      <c r="M18" s="147"/>
      <c r="N18" s="126"/>
      <c r="O18" s="86">
        <f>L18/100</f>
        <v>0.1</v>
      </c>
      <c r="P18" s="127">
        <f>(L18*$D$2)/1000</f>
        <v>2.36</v>
      </c>
      <c r="Q18" s="85"/>
      <c r="R18" s="246"/>
      <c r="S18" s="17"/>
      <c r="T18" s="69"/>
      <c r="U18" s="86"/>
      <c r="V18" s="134"/>
      <c r="W18" s="86"/>
      <c r="X18" s="102"/>
      <c r="Y18" s="85"/>
      <c r="Z18" s="91"/>
      <c r="AA18" s="83"/>
      <c r="AB18" s="87"/>
      <c r="AC18" s="126"/>
      <c r="AD18" s="90"/>
      <c r="AE18" s="86"/>
      <c r="AF18" s="102"/>
      <c r="AG18" s="85"/>
      <c r="AH18" s="91"/>
      <c r="AI18" s="97"/>
      <c r="AJ18" s="86"/>
      <c r="AK18" s="126"/>
      <c r="AL18" s="134"/>
      <c r="AM18" s="90"/>
      <c r="AN18" s="102"/>
      <c r="AO18" s="85"/>
    </row>
    <row r="19" spans="1:41" ht="13.5" customHeight="1">
      <c r="A19" s="608"/>
      <c r="B19" s="622"/>
      <c r="C19" s="623"/>
      <c r="D19" s="623"/>
      <c r="E19" s="623"/>
      <c r="F19" s="623"/>
      <c r="G19" s="623"/>
      <c r="H19" s="624"/>
      <c r="I19" s="85"/>
      <c r="J19" s="91"/>
      <c r="K19" s="83" t="s">
        <v>442</v>
      </c>
      <c r="L19" s="87">
        <v>12</v>
      </c>
      <c r="M19" s="147"/>
      <c r="N19" s="126"/>
      <c r="O19" s="86">
        <f>L19/100</f>
        <v>0.12</v>
      </c>
      <c r="P19" s="127">
        <f>(L19*$D$2)/1000</f>
        <v>2.8319999999999999</v>
      </c>
      <c r="Q19" s="92"/>
      <c r="R19" s="564"/>
      <c r="S19" s="17"/>
      <c r="T19" s="69"/>
      <c r="U19" s="139"/>
      <c r="V19" s="137"/>
      <c r="W19" s="86"/>
      <c r="X19" s="102"/>
      <c r="Y19" s="88"/>
      <c r="Z19" s="180"/>
      <c r="AA19" s="201"/>
      <c r="AB19" s="193"/>
      <c r="AC19" s="86"/>
      <c r="AD19" s="87"/>
      <c r="AE19" s="126"/>
      <c r="AF19" s="127"/>
      <c r="AG19" s="85"/>
      <c r="AH19" s="180"/>
      <c r="AI19" s="61"/>
      <c r="AJ19" s="87"/>
      <c r="AK19" s="136"/>
      <c r="AL19" s="90"/>
      <c r="AM19" s="169"/>
      <c r="AN19" s="127"/>
      <c r="AO19" s="92"/>
    </row>
    <row r="20" spans="1:41" ht="13.5" customHeight="1">
      <c r="A20" s="608"/>
      <c r="B20" s="622"/>
      <c r="C20" s="623"/>
      <c r="D20" s="623"/>
      <c r="E20" s="623"/>
      <c r="F20" s="623"/>
      <c r="G20" s="623"/>
      <c r="H20" s="624"/>
      <c r="I20" s="85"/>
      <c r="J20" s="227" t="s">
        <v>134</v>
      </c>
      <c r="K20" s="142"/>
      <c r="L20" s="87"/>
      <c r="M20" s="143"/>
      <c r="N20" s="126"/>
      <c r="O20" s="86"/>
      <c r="P20" s="127"/>
      <c r="Q20" s="92"/>
      <c r="R20" s="218"/>
      <c r="S20" s="83"/>
      <c r="T20" s="191"/>
      <c r="U20" s="87"/>
      <c r="V20" s="87"/>
      <c r="W20" s="86"/>
      <c r="X20" s="82"/>
      <c r="Y20" s="88"/>
      <c r="Z20" s="218"/>
      <c r="AA20" s="201"/>
      <c r="AB20" s="193"/>
      <c r="AC20" s="86"/>
      <c r="AD20" s="87"/>
      <c r="AE20" s="126"/>
      <c r="AF20" s="127"/>
      <c r="AG20" s="85"/>
      <c r="AH20" s="218"/>
      <c r="AI20" s="61"/>
      <c r="AJ20" s="87"/>
      <c r="AK20" s="136"/>
      <c r="AL20" s="90"/>
      <c r="AM20" s="169"/>
      <c r="AN20" s="127"/>
      <c r="AO20" s="92"/>
    </row>
    <row r="21" spans="1:41" ht="13.5" customHeight="1">
      <c r="A21" s="598" t="s">
        <v>4</v>
      </c>
      <c r="B21" s="622"/>
      <c r="C21" s="623"/>
      <c r="D21" s="623"/>
      <c r="E21" s="623"/>
      <c r="F21" s="623"/>
      <c r="G21" s="623"/>
      <c r="H21" s="624"/>
      <c r="I21" s="88"/>
      <c r="J21" s="171" t="s">
        <v>119</v>
      </c>
      <c r="K21" s="159" t="s">
        <v>120</v>
      </c>
      <c r="L21" s="160">
        <v>75</v>
      </c>
      <c r="M21" s="52"/>
      <c r="N21" s="52"/>
      <c r="O21" s="86">
        <f>L21/100</f>
        <v>0.75</v>
      </c>
      <c r="P21" s="102">
        <f>(L21*$D$2)/1000</f>
        <v>17.7</v>
      </c>
      <c r="Q21" s="225"/>
      <c r="R21" s="185"/>
      <c r="S21" s="159"/>
      <c r="T21" s="222"/>
      <c r="U21" s="223"/>
      <c r="V21" s="223"/>
      <c r="W21" s="134"/>
      <c r="X21" s="224"/>
      <c r="Y21" s="225"/>
      <c r="Z21" s="171"/>
      <c r="AA21" s="159"/>
      <c r="AB21" s="160"/>
      <c r="AC21" s="52"/>
      <c r="AD21" s="52"/>
      <c r="AE21" s="86"/>
      <c r="AF21" s="102"/>
      <c r="AG21" s="225"/>
      <c r="AH21" s="185"/>
      <c r="AI21" s="159"/>
      <c r="AJ21" s="160"/>
      <c r="AK21" s="52"/>
      <c r="AL21" s="52"/>
      <c r="AM21" s="86"/>
      <c r="AN21" s="102"/>
      <c r="AO21" s="88"/>
    </row>
    <row r="22" spans="1:41" ht="13.5" customHeight="1">
      <c r="A22" s="599"/>
      <c r="B22" s="622"/>
      <c r="C22" s="623"/>
      <c r="D22" s="623"/>
      <c r="E22" s="623"/>
      <c r="F22" s="623"/>
      <c r="G22" s="623"/>
      <c r="H22" s="624"/>
      <c r="I22" s="85"/>
      <c r="J22" s="171" t="s">
        <v>123</v>
      </c>
      <c r="K22" s="590" t="s">
        <v>124</v>
      </c>
      <c r="L22" s="87"/>
      <c r="M22" s="87"/>
      <c r="N22" s="87"/>
      <c r="O22" s="86"/>
      <c r="P22" s="96"/>
      <c r="Q22" s="85"/>
      <c r="R22" s="185"/>
      <c r="S22" s="590"/>
      <c r="T22" s="87"/>
      <c r="U22" s="87"/>
      <c r="V22" s="87"/>
      <c r="W22" s="86"/>
      <c r="X22" s="96"/>
      <c r="Y22" s="85"/>
      <c r="Z22" s="171"/>
      <c r="AA22" s="590"/>
      <c r="AB22" s="87"/>
      <c r="AC22" s="87"/>
      <c r="AD22" s="87"/>
      <c r="AE22" s="86"/>
      <c r="AF22" s="96"/>
      <c r="AG22" s="85"/>
      <c r="AH22" s="171"/>
      <c r="AI22" s="590"/>
      <c r="AJ22" s="87"/>
      <c r="AK22" s="87"/>
      <c r="AL22" s="87"/>
      <c r="AM22" s="86"/>
      <c r="AN22" s="96"/>
      <c r="AO22" s="85"/>
    </row>
    <row r="23" spans="1:41" ht="13.5" customHeight="1">
      <c r="A23" s="599"/>
      <c r="B23" s="622"/>
      <c r="C23" s="623"/>
      <c r="D23" s="623"/>
      <c r="E23" s="623"/>
      <c r="F23" s="623"/>
      <c r="G23" s="623"/>
      <c r="H23" s="624"/>
      <c r="I23" s="85"/>
      <c r="J23" s="171" t="s">
        <v>126</v>
      </c>
      <c r="K23" s="591"/>
      <c r="L23" s="87"/>
      <c r="M23" s="87"/>
      <c r="N23" s="52"/>
      <c r="O23" s="86"/>
      <c r="P23" s="96"/>
      <c r="Q23" s="85"/>
      <c r="R23" s="185"/>
      <c r="S23" s="591"/>
      <c r="T23" s="87"/>
      <c r="U23" s="87"/>
      <c r="V23" s="52"/>
      <c r="W23" s="86"/>
      <c r="X23" s="96"/>
      <c r="Y23" s="85"/>
      <c r="Z23" s="171"/>
      <c r="AA23" s="591"/>
      <c r="AB23" s="87"/>
      <c r="AC23" s="87"/>
      <c r="AD23" s="52"/>
      <c r="AE23" s="86"/>
      <c r="AF23" s="96"/>
      <c r="AG23" s="85"/>
      <c r="AH23" s="171"/>
      <c r="AI23" s="591"/>
      <c r="AJ23" s="87"/>
      <c r="AK23" s="87"/>
      <c r="AL23" s="52"/>
      <c r="AM23" s="86"/>
      <c r="AN23" s="96"/>
      <c r="AO23" s="85"/>
    </row>
    <row r="24" spans="1:41" ht="13.5" customHeight="1">
      <c r="A24" s="600"/>
      <c r="B24" s="622"/>
      <c r="C24" s="623"/>
      <c r="D24" s="623"/>
      <c r="E24" s="623"/>
      <c r="F24" s="623"/>
      <c r="G24" s="623"/>
      <c r="H24" s="624"/>
      <c r="I24" s="85"/>
      <c r="J24" s="172" t="s">
        <v>127</v>
      </c>
      <c r="K24" s="591"/>
      <c r="L24" s="87"/>
      <c r="M24" s="87"/>
      <c r="N24" s="87"/>
      <c r="O24" s="86"/>
      <c r="P24" s="96"/>
      <c r="Q24" s="85"/>
      <c r="R24" s="90"/>
      <c r="S24" s="591"/>
      <c r="T24" s="87"/>
      <c r="U24" s="87"/>
      <c r="V24" s="87"/>
      <c r="W24" s="86"/>
      <c r="X24" s="96"/>
      <c r="Y24" s="85"/>
      <c r="Z24" s="172"/>
      <c r="AA24" s="591"/>
      <c r="AB24" s="87"/>
      <c r="AC24" s="87"/>
      <c r="AD24" s="87"/>
      <c r="AE24" s="86"/>
      <c r="AF24" s="96"/>
      <c r="AG24" s="85"/>
      <c r="AH24" s="172"/>
      <c r="AI24" s="591"/>
      <c r="AJ24" s="87"/>
      <c r="AK24" s="87"/>
      <c r="AL24" s="87"/>
      <c r="AM24" s="86"/>
      <c r="AN24" s="96"/>
      <c r="AO24" s="85"/>
    </row>
    <row r="25" spans="1:41" ht="13.5" customHeight="1">
      <c r="A25" s="598" t="s">
        <v>0</v>
      </c>
      <c r="B25" s="622"/>
      <c r="C25" s="623"/>
      <c r="D25" s="623"/>
      <c r="E25" s="623"/>
      <c r="F25" s="623"/>
      <c r="G25" s="623"/>
      <c r="H25" s="624"/>
      <c r="I25" s="85"/>
      <c r="J25" s="467" t="s">
        <v>203</v>
      </c>
      <c r="K25" s="61" t="s">
        <v>352</v>
      </c>
      <c r="L25" s="66">
        <v>10</v>
      </c>
      <c r="M25" s="128"/>
      <c r="N25" s="128">
        <f>L25/140</f>
        <v>7.1428571428571425E-2</v>
      </c>
      <c r="O25" s="133"/>
      <c r="P25" s="102">
        <f>(L25*$D$2)/1000</f>
        <v>2.36</v>
      </c>
      <c r="Q25" s="85"/>
      <c r="R25" s="211"/>
      <c r="S25" s="244"/>
      <c r="T25" s="69"/>
      <c r="U25" s="245"/>
      <c r="V25" s="86"/>
      <c r="W25" s="86"/>
      <c r="X25" s="127"/>
      <c r="Y25" s="64"/>
      <c r="Z25" s="62"/>
      <c r="AA25" s="70"/>
      <c r="AB25" s="66"/>
      <c r="AC25" s="63"/>
      <c r="AD25" s="66"/>
      <c r="AE25" s="69"/>
      <c r="AF25" s="77"/>
      <c r="AG25" s="64"/>
      <c r="AH25" s="48"/>
      <c r="AI25" s="162"/>
      <c r="AJ25" s="49"/>
      <c r="AK25" s="87"/>
      <c r="AL25" s="87"/>
      <c r="AM25" s="86"/>
      <c r="AN25" s="102"/>
      <c r="AO25" s="85"/>
    </row>
    <row r="26" spans="1:41" ht="13.5" customHeight="1">
      <c r="A26" s="599"/>
      <c r="B26" s="622"/>
      <c r="C26" s="623"/>
      <c r="D26" s="623"/>
      <c r="E26" s="623"/>
      <c r="F26" s="623"/>
      <c r="G26" s="623"/>
      <c r="H26" s="624"/>
      <c r="I26" s="92"/>
      <c r="J26" s="468" t="s">
        <v>205</v>
      </c>
      <c r="K26" s="70" t="s">
        <v>366</v>
      </c>
      <c r="L26" s="66">
        <v>2</v>
      </c>
      <c r="M26" s="155"/>
      <c r="N26" s="87"/>
      <c r="O26" s="69"/>
      <c r="P26" s="102">
        <f>(L26*$D$2)/1000</f>
        <v>0.47199999999999998</v>
      </c>
      <c r="Q26" s="88"/>
      <c r="R26" s="213"/>
      <c r="S26" s="17"/>
      <c r="T26" s="69"/>
      <c r="U26" s="137"/>
      <c r="V26" s="196"/>
      <c r="W26" s="86"/>
      <c r="X26" s="127"/>
      <c r="Y26" s="76"/>
      <c r="Z26" s="62"/>
      <c r="AA26" s="61"/>
      <c r="AB26" s="66"/>
      <c r="AC26" s="63"/>
      <c r="AD26" s="66"/>
      <c r="AE26" s="63"/>
      <c r="AF26" s="77"/>
      <c r="AG26" s="76"/>
      <c r="AH26" s="68"/>
      <c r="AI26" s="70"/>
      <c r="AJ26" s="73"/>
      <c r="AK26" s="78"/>
      <c r="AL26" s="78"/>
      <c r="AM26" s="56"/>
      <c r="AN26" s="102"/>
      <c r="AO26" s="88"/>
    </row>
    <row r="27" spans="1:41" ht="13.5" customHeight="1">
      <c r="A27" s="599"/>
      <c r="B27" s="622"/>
      <c r="C27" s="623"/>
      <c r="D27" s="623"/>
      <c r="E27" s="623"/>
      <c r="F27" s="623"/>
      <c r="G27" s="623"/>
      <c r="H27" s="624"/>
      <c r="I27" s="85"/>
      <c r="J27" s="468" t="s">
        <v>179</v>
      </c>
      <c r="K27" s="61" t="s">
        <v>365</v>
      </c>
      <c r="L27" s="66">
        <v>20</v>
      </c>
      <c r="M27" s="130"/>
      <c r="N27" s="63"/>
      <c r="O27" s="86">
        <f>L27/100</f>
        <v>0.2</v>
      </c>
      <c r="P27" s="27">
        <f>(L27*$D$2)/1000</f>
        <v>4.72</v>
      </c>
      <c r="Q27" s="64"/>
      <c r="R27" s="213"/>
      <c r="S27" s="244"/>
      <c r="T27" s="69"/>
      <c r="U27" s="245"/>
      <c r="V27" s="86"/>
      <c r="W27" s="86"/>
      <c r="X27" s="127"/>
      <c r="Y27" s="76"/>
      <c r="Z27" s="62"/>
      <c r="AA27" s="70"/>
      <c r="AB27" s="66"/>
      <c r="AC27" s="63"/>
      <c r="AD27" s="66"/>
      <c r="AE27" s="69"/>
      <c r="AF27" s="77"/>
      <c r="AG27" s="76"/>
      <c r="AH27" s="68"/>
      <c r="AI27" s="70"/>
      <c r="AJ27" s="273"/>
      <c r="AK27" s="79"/>
      <c r="AL27" s="78"/>
      <c r="AM27" s="56"/>
      <c r="AN27" s="27"/>
      <c r="AO27" s="85"/>
    </row>
    <row r="28" spans="1:41" ht="13.5" customHeight="1">
      <c r="A28" s="599"/>
      <c r="B28" s="622"/>
      <c r="C28" s="623"/>
      <c r="D28" s="623"/>
      <c r="E28" s="623"/>
      <c r="F28" s="623"/>
      <c r="G28" s="623"/>
      <c r="H28" s="624"/>
      <c r="I28" s="85"/>
      <c r="J28" s="468" t="s">
        <v>180</v>
      </c>
      <c r="K28" s="61"/>
      <c r="L28" s="66"/>
      <c r="M28" s="130"/>
      <c r="N28" s="63"/>
      <c r="O28" s="134"/>
      <c r="P28" s="27"/>
      <c r="Q28" s="106"/>
      <c r="R28" s="246"/>
      <c r="S28" s="17"/>
      <c r="T28" s="86"/>
      <c r="U28" s="52"/>
      <c r="V28" s="137"/>
      <c r="W28" s="137"/>
      <c r="X28" s="127"/>
      <c r="Y28" s="64"/>
      <c r="Z28" s="62"/>
      <c r="AA28" s="13"/>
      <c r="AB28" s="251"/>
      <c r="AC28" s="252"/>
      <c r="AD28" s="130"/>
      <c r="AE28" s="133"/>
      <c r="AF28" s="77"/>
      <c r="AG28" s="64"/>
      <c r="AH28" s="62"/>
      <c r="AI28" s="13"/>
      <c r="AJ28" s="60"/>
      <c r="AK28" s="252"/>
      <c r="AL28" s="130"/>
      <c r="AM28" s="133"/>
      <c r="AN28" s="77"/>
      <c r="AO28" s="64"/>
    </row>
    <row r="29" spans="1:41" ht="13.5" customHeight="1">
      <c r="A29" s="599"/>
      <c r="B29" s="622"/>
      <c r="C29" s="623"/>
      <c r="D29" s="623"/>
      <c r="E29" s="623"/>
      <c r="F29" s="623"/>
      <c r="G29" s="623"/>
      <c r="H29" s="624"/>
      <c r="I29" s="131"/>
      <c r="J29" s="468" t="s">
        <v>0</v>
      </c>
      <c r="K29" s="69"/>
      <c r="L29" s="66"/>
      <c r="M29" s="60"/>
      <c r="N29" s="66"/>
      <c r="O29" s="66"/>
      <c r="P29" s="208"/>
      <c r="Q29" s="64"/>
      <c r="R29" s="246"/>
      <c r="S29" s="17"/>
      <c r="T29" s="86"/>
      <c r="U29" s="264"/>
      <c r="V29" s="264"/>
      <c r="W29" s="69"/>
      <c r="X29" s="77"/>
      <c r="Y29" s="144"/>
      <c r="Z29" s="62"/>
      <c r="AA29" s="13"/>
      <c r="AB29" s="251"/>
      <c r="AC29" s="60"/>
      <c r="AD29" s="63"/>
      <c r="AE29" s="133"/>
      <c r="AF29" s="77"/>
      <c r="AG29" s="64"/>
      <c r="AH29" s="62"/>
      <c r="AI29" s="13"/>
      <c r="AJ29" s="60"/>
      <c r="AK29" s="60"/>
      <c r="AL29" s="66"/>
      <c r="AM29" s="66"/>
      <c r="AN29" s="77"/>
      <c r="AO29" s="64"/>
    </row>
    <row r="30" spans="1:41" ht="13.5" customHeight="1">
      <c r="A30" s="599"/>
      <c r="B30" s="622"/>
      <c r="C30" s="623"/>
      <c r="D30" s="623"/>
      <c r="E30" s="623"/>
      <c r="F30" s="623"/>
      <c r="G30" s="623"/>
      <c r="H30" s="624"/>
      <c r="I30" s="131"/>
      <c r="J30" s="99" t="s">
        <v>72</v>
      </c>
      <c r="K30" s="61"/>
      <c r="L30" s="66"/>
      <c r="M30" s="60"/>
      <c r="N30" s="66"/>
      <c r="O30" s="66"/>
      <c r="P30" s="77"/>
      <c r="Q30" s="64"/>
      <c r="R30" s="99"/>
      <c r="S30" s="54"/>
      <c r="T30" s="55"/>
      <c r="U30" s="57"/>
      <c r="V30" s="57"/>
      <c r="W30" s="57"/>
      <c r="X30" s="59"/>
      <c r="Y30" s="144"/>
      <c r="Z30" s="62"/>
      <c r="AA30" s="13"/>
      <c r="AB30" s="251"/>
      <c r="AC30" s="60"/>
      <c r="AD30" s="63"/>
      <c r="AE30" s="133"/>
      <c r="AF30" s="77"/>
      <c r="AG30" s="64"/>
      <c r="AH30" s="62"/>
      <c r="AI30" s="13"/>
      <c r="AJ30" s="60"/>
      <c r="AK30" s="60"/>
      <c r="AL30" s="66"/>
      <c r="AM30" s="66"/>
      <c r="AN30" s="77"/>
      <c r="AO30" s="64"/>
    </row>
    <row r="31" spans="1:41" ht="13.5" customHeight="1">
      <c r="A31" s="600"/>
      <c r="B31" s="622"/>
      <c r="C31" s="623"/>
      <c r="D31" s="623"/>
      <c r="E31" s="623"/>
      <c r="F31" s="623"/>
      <c r="G31" s="623"/>
      <c r="H31" s="624"/>
      <c r="I31" s="64"/>
      <c r="J31" s="68"/>
      <c r="K31" s="61"/>
      <c r="L31" s="87"/>
      <c r="M31" s="129"/>
      <c r="N31" s="63"/>
      <c r="O31" s="69"/>
      <c r="P31" s="77"/>
      <c r="Q31" s="107"/>
      <c r="R31" s="62"/>
      <c r="S31" s="13"/>
      <c r="T31" s="60"/>
      <c r="U31" s="66"/>
      <c r="V31" s="66"/>
      <c r="W31" s="66"/>
      <c r="X31" s="121"/>
      <c r="Y31" s="107"/>
      <c r="Z31" s="256"/>
      <c r="AA31" s="17"/>
      <c r="AB31" s="87"/>
      <c r="AC31" s="66"/>
      <c r="AD31" s="66"/>
      <c r="AE31" s="86"/>
      <c r="AF31" s="102"/>
      <c r="AG31" s="64"/>
      <c r="AH31" s="99"/>
      <c r="AI31" s="54"/>
      <c r="AJ31" s="55"/>
      <c r="AK31" s="57"/>
      <c r="AL31" s="57"/>
      <c r="AM31" s="57"/>
      <c r="AN31" s="59"/>
      <c r="AO31" s="107"/>
    </row>
    <row r="32" spans="1:41" ht="13.5" customHeight="1">
      <c r="A32" s="241"/>
      <c r="B32" s="625"/>
      <c r="C32" s="626"/>
      <c r="D32" s="626"/>
      <c r="E32" s="626"/>
      <c r="F32" s="626"/>
      <c r="G32" s="626"/>
      <c r="H32" s="627"/>
      <c r="I32" s="151"/>
      <c r="J32" s="99"/>
      <c r="K32" s="54"/>
      <c r="L32" s="55"/>
      <c r="M32" s="22"/>
      <c r="N32" s="22"/>
      <c r="O32" s="22"/>
      <c r="P32" s="150"/>
      <c r="Q32" s="151"/>
      <c r="R32" s="99"/>
      <c r="S32" s="316"/>
      <c r="T32" s="276"/>
      <c r="U32" s="124"/>
      <c r="V32" s="125"/>
      <c r="W32" s="69"/>
      <c r="X32" s="150"/>
      <c r="Y32" s="151"/>
      <c r="Z32" s="99"/>
      <c r="AA32" s="54"/>
      <c r="AB32" s="55"/>
      <c r="AC32" s="22"/>
      <c r="AD32" s="22"/>
      <c r="AE32" s="22"/>
      <c r="AF32" s="150"/>
      <c r="AG32" s="151"/>
      <c r="AH32" s="99"/>
      <c r="AI32" s="54"/>
      <c r="AJ32" s="55"/>
      <c r="AK32" s="57"/>
      <c r="AL32" s="57"/>
      <c r="AM32" s="57"/>
      <c r="AN32" s="150"/>
      <c r="AO32" s="151"/>
    </row>
    <row r="33" spans="1:41" ht="13.5" customHeight="1">
      <c r="A33" s="486"/>
      <c r="B33" s="71"/>
      <c r="C33" s="219" t="s">
        <v>56</v>
      </c>
      <c r="D33" s="150"/>
      <c r="E33" s="220"/>
      <c r="F33" s="220"/>
      <c r="G33" s="220"/>
      <c r="H33" s="150" t="s">
        <v>95</v>
      </c>
      <c r="I33" s="151" t="s">
        <v>577</v>
      </c>
      <c r="J33" s="71"/>
      <c r="K33" s="108" t="s">
        <v>56</v>
      </c>
      <c r="L33" s="119"/>
      <c r="M33" s="110"/>
      <c r="N33" s="110"/>
      <c r="O33" s="110"/>
      <c r="P33" s="150" t="s">
        <v>95</v>
      </c>
      <c r="Q33" s="151" t="s">
        <v>577</v>
      </c>
      <c r="R33" s="117"/>
      <c r="S33" s="108" t="s">
        <v>56</v>
      </c>
      <c r="T33" s="109"/>
      <c r="U33" s="110"/>
      <c r="V33" s="110"/>
      <c r="W33" s="110"/>
      <c r="X33" s="150" t="s">
        <v>95</v>
      </c>
      <c r="Y33" s="151" t="s">
        <v>577</v>
      </c>
      <c r="Z33" s="19"/>
      <c r="AA33" s="108" t="s">
        <v>56</v>
      </c>
      <c r="AB33" s="109"/>
      <c r="AC33" s="110"/>
      <c r="AD33" s="110"/>
      <c r="AE33" s="110"/>
      <c r="AF33" s="150" t="s">
        <v>95</v>
      </c>
      <c r="AG33" s="151" t="s">
        <v>577</v>
      </c>
      <c r="AH33" s="19"/>
      <c r="AI33" s="108" t="s">
        <v>56</v>
      </c>
      <c r="AJ33" s="109"/>
      <c r="AK33" s="110"/>
      <c r="AL33" s="110"/>
      <c r="AM33" s="110"/>
      <c r="AN33" s="150" t="s">
        <v>95</v>
      </c>
      <c r="AO33" s="151" t="s">
        <v>577</v>
      </c>
    </row>
    <row r="34" spans="1:41" ht="13.5" customHeight="1">
      <c r="A34" s="594"/>
      <c r="B34" s="592" t="s">
        <v>57</v>
      </c>
      <c r="C34" s="36" t="s">
        <v>67</v>
      </c>
      <c r="D34" s="93"/>
      <c r="E34" s="111"/>
      <c r="F34" s="111"/>
      <c r="G34" s="111"/>
      <c r="H34" s="44">
        <v>0</v>
      </c>
      <c r="I34" s="45">
        <f>SUM(E5:E32)</f>
        <v>0</v>
      </c>
      <c r="J34" s="592" t="s">
        <v>57</v>
      </c>
      <c r="K34" s="36" t="s">
        <v>67</v>
      </c>
      <c r="L34" s="44"/>
      <c r="M34" s="120"/>
      <c r="N34" s="120"/>
      <c r="O34" s="120"/>
      <c r="P34" s="44">
        <v>4.5</v>
      </c>
      <c r="Q34" s="45">
        <f>SUM(M5:M32)</f>
        <v>6</v>
      </c>
      <c r="R34" s="592" t="s">
        <v>57</v>
      </c>
      <c r="S34" s="36" t="s">
        <v>67</v>
      </c>
      <c r="T34" s="44"/>
      <c r="U34" s="120"/>
      <c r="V34" s="120"/>
      <c r="W34" s="120"/>
      <c r="X34" s="44">
        <v>0</v>
      </c>
      <c r="Y34" s="45">
        <f>SUM(U5:U32)</f>
        <v>0</v>
      </c>
      <c r="Z34" s="592" t="s">
        <v>57</v>
      </c>
      <c r="AA34" s="36" t="s">
        <v>67</v>
      </c>
      <c r="AB34" s="44"/>
      <c r="AC34" s="120"/>
      <c r="AD34" s="120"/>
      <c r="AE34" s="120"/>
      <c r="AF34" s="44">
        <v>0</v>
      </c>
      <c r="AG34" s="45">
        <f>SUM(AC5:AC32)</f>
        <v>0</v>
      </c>
      <c r="AH34" s="592" t="s">
        <v>57</v>
      </c>
      <c r="AI34" s="36" t="s">
        <v>67</v>
      </c>
      <c r="AJ34" s="44"/>
      <c r="AK34" s="120"/>
      <c r="AL34" s="120"/>
      <c r="AM34" s="120"/>
      <c r="AN34" s="44">
        <v>0</v>
      </c>
      <c r="AO34" s="45">
        <f>SUM(AK5:AK32)</f>
        <v>0</v>
      </c>
    </row>
    <row r="35" spans="1:41" ht="13.5" customHeight="1">
      <c r="A35" s="595"/>
      <c r="B35" s="592"/>
      <c r="C35" s="37" t="s">
        <v>68</v>
      </c>
      <c r="D35" s="94"/>
      <c r="E35" s="111"/>
      <c r="F35" s="111"/>
      <c r="G35" s="111"/>
      <c r="H35" s="45">
        <v>0</v>
      </c>
      <c r="I35" s="45">
        <f>SUM(F6:F32)</f>
        <v>0</v>
      </c>
      <c r="J35" s="592"/>
      <c r="K35" s="37" t="s">
        <v>68</v>
      </c>
      <c r="L35" s="45"/>
      <c r="M35" s="120"/>
      <c r="N35" s="120"/>
      <c r="O35" s="120"/>
      <c r="P35" s="45">
        <v>2</v>
      </c>
      <c r="Q35" s="45">
        <f>SUM(N6:N32)</f>
        <v>2.3857142857142857</v>
      </c>
      <c r="R35" s="592"/>
      <c r="S35" s="37" t="s">
        <v>68</v>
      </c>
      <c r="T35" s="45"/>
      <c r="U35" s="120"/>
      <c r="V35" s="120"/>
      <c r="W35" s="120"/>
      <c r="X35" s="45">
        <v>0</v>
      </c>
      <c r="Y35" s="45">
        <f>SUM(V6:V32)</f>
        <v>0</v>
      </c>
      <c r="Z35" s="592"/>
      <c r="AA35" s="37" t="s">
        <v>68</v>
      </c>
      <c r="AB35" s="45"/>
      <c r="AC35" s="120"/>
      <c r="AD35" s="120"/>
      <c r="AE35" s="120"/>
      <c r="AF35" s="45">
        <v>0</v>
      </c>
      <c r="AG35" s="45">
        <f>SUM(AD6:AD32)</f>
        <v>0</v>
      </c>
      <c r="AH35" s="592"/>
      <c r="AI35" s="37" t="s">
        <v>68</v>
      </c>
      <c r="AJ35" s="45"/>
      <c r="AK35" s="120"/>
      <c r="AL35" s="120"/>
      <c r="AM35" s="120"/>
      <c r="AN35" s="45">
        <v>0</v>
      </c>
      <c r="AO35" s="45">
        <f>SUM(AL6:AL32)</f>
        <v>0</v>
      </c>
    </row>
    <row r="36" spans="1:41" ht="13.5" customHeight="1">
      <c r="A36" s="595"/>
      <c r="B36" s="592"/>
      <c r="C36" s="38" t="s">
        <v>58</v>
      </c>
      <c r="D36" s="95"/>
      <c r="E36" s="93"/>
      <c r="F36" s="93"/>
      <c r="G36" s="93"/>
      <c r="H36" s="45">
        <f>I36</f>
        <v>0</v>
      </c>
      <c r="I36" s="45">
        <f>SUM(G8:G32)</f>
        <v>0</v>
      </c>
      <c r="J36" s="592"/>
      <c r="K36" s="38" t="s">
        <v>58</v>
      </c>
      <c r="L36" s="46"/>
      <c r="M36" s="44"/>
      <c r="N36" s="44"/>
      <c r="O36" s="44"/>
      <c r="P36" s="45">
        <f>Q36</f>
        <v>1.9999999999999998</v>
      </c>
      <c r="Q36" s="45">
        <f>SUM(O8:O32)</f>
        <v>1.9999999999999998</v>
      </c>
      <c r="R36" s="592"/>
      <c r="S36" s="38" t="s">
        <v>58</v>
      </c>
      <c r="T36" s="46"/>
      <c r="U36" s="44"/>
      <c r="V36" s="44"/>
      <c r="W36" s="44"/>
      <c r="X36" s="45">
        <f>Y36</f>
        <v>0</v>
      </c>
      <c r="Y36" s="45">
        <f>SUM(W8:W32)</f>
        <v>0</v>
      </c>
      <c r="Z36" s="592"/>
      <c r="AA36" s="38" t="s">
        <v>58</v>
      </c>
      <c r="AB36" s="46"/>
      <c r="AC36" s="44"/>
      <c r="AD36" s="44"/>
      <c r="AE36" s="44"/>
      <c r="AF36" s="45">
        <f>AG36</f>
        <v>0</v>
      </c>
      <c r="AG36" s="45">
        <f>SUM(AE8:AE32)</f>
        <v>0</v>
      </c>
      <c r="AH36" s="592"/>
      <c r="AI36" s="38" t="s">
        <v>58</v>
      </c>
      <c r="AJ36" s="46"/>
      <c r="AK36" s="44"/>
      <c r="AL36" s="44"/>
      <c r="AM36" s="44"/>
      <c r="AN36" s="45">
        <f>AO36</f>
        <v>0</v>
      </c>
      <c r="AO36" s="45">
        <f>SUM(AM8:AM32)</f>
        <v>0</v>
      </c>
    </row>
    <row r="37" spans="1:41" ht="13.5" customHeight="1">
      <c r="A37" s="595"/>
      <c r="B37" s="592"/>
      <c r="C37" s="38" t="s">
        <v>59</v>
      </c>
      <c r="D37" s="95"/>
      <c r="E37" s="94"/>
      <c r="F37" s="94"/>
      <c r="G37" s="94"/>
      <c r="H37" s="45">
        <f>I37</f>
        <v>0</v>
      </c>
      <c r="I37" s="45">
        <f>D32</f>
        <v>0</v>
      </c>
      <c r="J37" s="592"/>
      <c r="K37" s="38" t="s">
        <v>59</v>
      </c>
      <c r="L37" s="46"/>
      <c r="M37" s="45"/>
      <c r="N37" s="45"/>
      <c r="O37" s="45"/>
      <c r="P37" s="45">
        <f>Q37</f>
        <v>0</v>
      </c>
      <c r="Q37" s="45">
        <f>L32</f>
        <v>0</v>
      </c>
      <c r="R37" s="592"/>
      <c r="S37" s="38" t="s">
        <v>59</v>
      </c>
      <c r="T37" s="46"/>
      <c r="U37" s="45"/>
      <c r="V37" s="45"/>
      <c r="W37" s="45"/>
      <c r="X37" s="45">
        <f>Y37</f>
        <v>0</v>
      </c>
      <c r="Y37" s="45">
        <f>T32</f>
        <v>0</v>
      </c>
      <c r="Z37" s="592"/>
      <c r="AA37" s="38" t="s">
        <v>59</v>
      </c>
      <c r="AB37" s="46"/>
      <c r="AC37" s="45"/>
      <c r="AD37" s="45"/>
      <c r="AE37" s="45"/>
      <c r="AF37" s="45">
        <f>AG37</f>
        <v>0</v>
      </c>
      <c r="AG37" s="45">
        <f>AB32</f>
        <v>0</v>
      </c>
      <c r="AH37" s="592"/>
      <c r="AI37" s="38" t="s">
        <v>59</v>
      </c>
      <c r="AJ37" s="46"/>
      <c r="AK37" s="45"/>
      <c r="AL37" s="45"/>
      <c r="AM37" s="45"/>
      <c r="AN37" s="45">
        <f>AO37</f>
        <v>0</v>
      </c>
      <c r="AO37" s="45">
        <f>AJ32</f>
        <v>0</v>
      </c>
    </row>
    <row r="38" spans="1:41" ht="13.5" customHeight="1">
      <c r="A38" s="596"/>
      <c r="B38" s="593"/>
      <c r="C38" s="36" t="s">
        <v>66</v>
      </c>
      <c r="D38" s="95"/>
      <c r="E38" s="95"/>
      <c r="F38" s="95"/>
      <c r="G38" s="95"/>
      <c r="H38" s="45">
        <f>I38</f>
        <v>0</v>
      </c>
      <c r="I38" s="45">
        <v>0</v>
      </c>
      <c r="J38" s="592"/>
      <c r="K38" s="36" t="s">
        <v>66</v>
      </c>
      <c r="L38" s="46"/>
      <c r="M38" s="46"/>
      <c r="N38" s="46"/>
      <c r="O38" s="46"/>
      <c r="P38" s="45">
        <f>Q38</f>
        <v>0</v>
      </c>
      <c r="Q38" s="45">
        <v>0</v>
      </c>
      <c r="R38" s="592"/>
      <c r="S38" s="36" t="s">
        <v>66</v>
      </c>
      <c r="T38" s="46"/>
      <c r="U38" s="46"/>
      <c r="V38" s="46"/>
      <c r="W38" s="46"/>
      <c r="X38" s="45">
        <f>Y38</f>
        <v>0</v>
      </c>
      <c r="Y38" s="45">
        <v>0</v>
      </c>
      <c r="Z38" s="592"/>
      <c r="AA38" s="36" t="s">
        <v>66</v>
      </c>
      <c r="AB38" s="46"/>
      <c r="AC38" s="46"/>
      <c r="AD38" s="46"/>
      <c r="AE38" s="46"/>
      <c r="AF38" s="45">
        <f>AG38</f>
        <v>0</v>
      </c>
      <c r="AG38" s="45">
        <v>0</v>
      </c>
      <c r="AH38" s="592"/>
      <c r="AI38" s="36" t="s">
        <v>66</v>
      </c>
      <c r="AJ38" s="46"/>
      <c r="AK38" s="46"/>
      <c r="AL38" s="46"/>
      <c r="AM38" s="46"/>
      <c r="AN38" s="45">
        <f>AO38</f>
        <v>0</v>
      </c>
      <c r="AO38" s="45">
        <v>0</v>
      </c>
    </row>
    <row r="39" spans="1:41" ht="13.5" customHeight="1">
      <c r="A39" s="596"/>
      <c r="B39" s="593"/>
      <c r="C39" s="242" t="s">
        <v>128</v>
      </c>
      <c r="D39" s="230"/>
      <c r="E39" s="230"/>
      <c r="F39" s="230"/>
      <c r="G39" s="230"/>
      <c r="H39" s="45">
        <v>0</v>
      </c>
      <c r="I39" s="45">
        <v>0</v>
      </c>
      <c r="J39" s="592"/>
      <c r="K39" s="242" t="s">
        <v>128</v>
      </c>
      <c r="L39" s="231"/>
      <c r="M39" s="231"/>
      <c r="N39" s="231"/>
      <c r="O39" s="231"/>
      <c r="P39" s="45">
        <v>2.5</v>
      </c>
      <c r="Q39" s="45">
        <v>2.5</v>
      </c>
      <c r="R39" s="592"/>
      <c r="S39" s="242" t="s">
        <v>128</v>
      </c>
      <c r="T39" s="231"/>
      <c r="U39" s="231"/>
      <c r="V39" s="231"/>
      <c r="W39" s="231"/>
      <c r="X39" s="45">
        <v>0</v>
      </c>
      <c r="Y39" s="45">
        <v>0</v>
      </c>
      <c r="Z39" s="592"/>
      <c r="AA39" s="242" t="s">
        <v>128</v>
      </c>
      <c r="AB39" s="231"/>
      <c r="AC39" s="231"/>
      <c r="AD39" s="231"/>
      <c r="AE39" s="231"/>
      <c r="AF39" s="45">
        <v>0</v>
      </c>
      <c r="AG39" s="45">
        <v>0</v>
      </c>
      <c r="AH39" s="592"/>
      <c r="AI39" s="242" t="s">
        <v>128</v>
      </c>
      <c r="AJ39" s="231"/>
      <c r="AK39" s="231"/>
      <c r="AL39" s="231"/>
      <c r="AM39" s="231"/>
      <c r="AN39" s="45">
        <v>0</v>
      </c>
      <c r="AO39" s="45">
        <v>0</v>
      </c>
    </row>
    <row r="40" spans="1:41" ht="13.5" customHeight="1">
      <c r="A40" s="596"/>
      <c r="B40" s="593"/>
      <c r="C40" s="229" t="s">
        <v>38</v>
      </c>
      <c r="D40" s="230"/>
      <c r="E40" s="230"/>
      <c r="F40" s="230"/>
      <c r="G40" s="230"/>
      <c r="H40" s="47">
        <f>(H34*70)+(H35*75)+(H36*25)+(H37*60)+(H38*150)+(H39*45)</f>
        <v>0</v>
      </c>
      <c r="I40" s="47">
        <f>(I34*70)+(I35*75)+(I36*25)+(I37*60)+(I38*150)+(I39*45)</f>
        <v>0</v>
      </c>
      <c r="J40" s="593"/>
      <c r="K40" s="229" t="s">
        <v>38</v>
      </c>
      <c r="L40" s="231"/>
      <c r="M40" s="231"/>
      <c r="N40" s="231"/>
      <c r="O40" s="231"/>
      <c r="P40" s="47">
        <f>(P34*70)+(P35*75)+(P36*25)+(P37*60)+(P38*150)+(P39*45)</f>
        <v>627.5</v>
      </c>
      <c r="Q40" s="47">
        <f>(Q34*70)+(Q35*75)+(Q36*25)+(Q37*60)+(Q38*150)+(Q39*45)</f>
        <v>761.42857142857144</v>
      </c>
      <c r="R40" s="593"/>
      <c r="S40" s="229" t="s">
        <v>38</v>
      </c>
      <c r="T40" s="231"/>
      <c r="U40" s="231"/>
      <c r="V40" s="231"/>
      <c r="W40" s="231"/>
      <c r="X40" s="47">
        <f>(X34*70)+(X35*75)+(X36*25)+(X37*60)+(X38*150)+(X39*45)</f>
        <v>0</v>
      </c>
      <c r="Y40" s="47">
        <f>(Y34*70)+(Y35*75)+(Y36*25)+(Y37*60)+(Y38*150)+(Y39*45)</f>
        <v>0</v>
      </c>
      <c r="Z40" s="593"/>
      <c r="AA40" s="229" t="s">
        <v>38</v>
      </c>
      <c r="AB40" s="231"/>
      <c r="AC40" s="231"/>
      <c r="AD40" s="231"/>
      <c r="AE40" s="231"/>
      <c r="AF40" s="47">
        <f>(AF34*70)+(AF35*75)+(AF36*25)+(AF37*60)+(AF38*150)+(AF39*45)</f>
        <v>0</v>
      </c>
      <c r="AG40" s="47">
        <f>(AG34*70)+(AG35*75)+(AG36*25)+(AG37*60)+(AG38*150)+(AG39*45)</f>
        <v>0</v>
      </c>
      <c r="AH40" s="593"/>
      <c r="AI40" s="229" t="s">
        <v>38</v>
      </c>
      <c r="AJ40" s="231"/>
      <c r="AK40" s="231"/>
      <c r="AL40" s="231"/>
      <c r="AM40" s="231"/>
      <c r="AN40" s="47">
        <f>(AN34*70)+(AN35*75)+(AN36*25)+(AN37*60)+(AN38*150)+(AN39*45)</f>
        <v>0</v>
      </c>
      <c r="AO40" s="47">
        <f>(AO34*70)+(AO35*75)+(AO36*25)+(AO37*60)+(AO38*150)+(AO39*45)</f>
        <v>0</v>
      </c>
    </row>
    <row r="41" spans="1:41" ht="8.25" customHeight="1">
      <c r="A41" s="233"/>
      <c r="B41" s="234"/>
      <c r="C41" s="235"/>
      <c r="D41" s="236"/>
      <c r="E41" s="236"/>
      <c r="F41" s="236"/>
      <c r="G41" s="236"/>
      <c r="H41" s="237"/>
      <c r="I41" s="237"/>
      <c r="J41" s="238"/>
      <c r="K41" s="235"/>
      <c r="L41" s="239"/>
      <c r="M41" s="239"/>
      <c r="N41" s="239"/>
      <c r="O41" s="239"/>
      <c r="P41" s="240"/>
      <c r="Q41" s="240"/>
      <c r="R41" s="238"/>
      <c r="S41" s="235"/>
      <c r="T41" s="239"/>
      <c r="U41" s="239"/>
      <c r="V41" s="239"/>
      <c r="W41" s="239"/>
      <c r="X41" s="240"/>
      <c r="Y41" s="240"/>
      <c r="Z41" s="238"/>
      <c r="AA41" s="235"/>
      <c r="AB41" s="239"/>
      <c r="AC41" s="239"/>
      <c r="AD41" s="239"/>
      <c r="AE41" s="239"/>
      <c r="AF41" s="240"/>
      <c r="AG41" s="240"/>
      <c r="AH41" s="238"/>
      <c r="AI41" s="235"/>
      <c r="AJ41" s="239"/>
      <c r="AK41" s="239"/>
      <c r="AL41" s="239"/>
      <c r="AM41" s="239"/>
      <c r="AN41" s="240"/>
      <c r="AO41" s="240"/>
    </row>
    <row r="42" spans="1:41" ht="13.5" customHeight="1">
      <c r="B42" s="10"/>
      <c r="C42" s="42" t="s">
        <v>53</v>
      </c>
      <c r="F42" s="5"/>
      <c r="G42" s="5"/>
      <c r="H42" s="31"/>
      <c r="J42" s="10"/>
      <c r="K42" s="42" t="s">
        <v>60</v>
      </c>
      <c r="L42" s="10"/>
      <c r="P42" s="31"/>
      <c r="R42" s="10"/>
      <c r="S42" s="10" t="s">
        <v>54</v>
      </c>
      <c r="X42" s="31"/>
      <c r="Z42" s="10"/>
      <c r="AA42" s="42"/>
      <c r="AF42" s="31"/>
      <c r="AH42" s="10"/>
      <c r="AI42" s="42"/>
      <c r="AN42" s="31"/>
    </row>
    <row r="43" spans="1:41" ht="21">
      <c r="B43" s="10"/>
      <c r="C43" s="597" t="s">
        <v>117</v>
      </c>
      <c r="D43" s="597"/>
      <c r="E43" s="597"/>
      <c r="F43" s="597"/>
      <c r="G43" s="597"/>
      <c r="H43" s="597"/>
      <c r="I43" s="597"/>
      <c r="J43" s="597"/>
      <c r="K43" s="597"/>
      <c r="L43" s="597"/>
      <c r="M43" s="597"/>
      <c r="N43" s="597"/>
      <c r="O43" s="597"/>
      <c r="P43" s="31"/>
      <c r="R43" s="10"/>
      <c r="S43" s="10"/>
      <c r="X43" s="31"/>
      <c r="Z43" s="10"/>
      <c r="AA43" s="42"/>
      <c r="AF43" s="31"/>
      <c r="AH43" s="10"/>
      <c r="AI43" s="42"/>
      <c r="AN43" s="31"/>
    </row>
  </sheetData>
  <mergeCells count="26">
    <mergeCell ref="C43:O43"/>
    <mergeCell ref="S22:S24"/>
    <mergeCell ref="AA22:AA24"/>
    <mergeCell ref="AI22:AI24"/>
    <mergeCell ref="A25:A31"/>
    <mergeCell ref="A34:A40"/>
    <mergeCell ref="B34:B40"/>
    <mergeCell ref="J34:J40"/>
    <mergeCell ref="R34:R40"/>
    <mergeCell ref="Z34:Z40"/>
    <mergeCell ref="AH34:AH40"/>
    <mergeCell ref="K22:K24"/>
    <mergeCell ref="A5:A7"/>
    <mergeCell ref="A8:A14"/>
    <mergeCell ref="A15:A20"/>
    <mergeCell ref="A21:A24"/>
    <mergeCell ref="B5:H32"/>
    <mergeCell ref="D1:J1"/>
    <mergeCell ref="D2:E2"/>
    <mergeCell ref="K2:AO2"/>
    <mergeCell ref="A3:A4"/>
    <mergeCell ref="C3:D3"/>
    <mergeCell ref="K3:L3"/>
    <mergeCell ref="S3:T3"/>
    <mergeCell ref="AA3:AB3"/>
    <mergeCell ref="AI3:AJ3"/>
  </mergeCells>
  <phoneticPr fontId="22" type="noConversion"/>
  <pageMargins left="0.27559055118110237" right="0" top="0" bottom="0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7</vt:i4>
      </vt:variant>
    </vt:vector>
  </HeadingPairs>
  <TitlesOfParts>
    <vt:vector size="14" baseType="lpstr">
      <vt:lpstr>9月菜單</vt:lpstr>
      <vt:lpstr>素食</vt:lpstr>
      <vt:lpstr>0901~0905</vt:lpstr>
      <vt:lpstr>0908~0912</vt:lpstr>
      <vt:lpstr>0915~0919</vt:lpstr>
      <vt:lpstr>0922~0926</vt:lpstr>
      <vt:lpstr>0929~0930</vt:lpstr>
      <vt:lpstr>'0901~0905'!Print_Area</vt:lpstr>
      <vt:lpstr>'0908~0912'!Print_Area</vt:lpstr>
      <vt:lpstr>'0915~0919'!Print_Area</vt:lpstr>
      <vt:lpstr>'0922~0926'!Print_Area</vt:lpstr>
      <vt:lpstr>'0929~0930'!Print_Area</vt:lpstr>
      <vt:lpstr>'9月菜單'!Print_Area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office</cp:lastModifiedBy>
  <cp:lastPrinted>2025-08-14T06:44:18Z</cp:lastPrinted>
  <dcterms:created xsi:type="dcterms:W3CDTF">2010-08-25T11:17:24Z</dcterms:created>
  <dcterms:modified xsi:type="dcterms:W3CDTF">2025-08-25T03:32:54Z</dcterms:modified>
</cp:coreProperties>
</file>