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590" tabRatio="846"/>
  </bookViews>
  <sheets>
    <sheet name="12月菜單" sheetId="10" r:id="rId1"/>
    <sheet name="素食" sheetId="12" r:id="rId2"/>
    <sheet name="1201-1205" sheetId="13" r:id="rId3"/>
    <sheet name="1208-1212" sheetId="11" r:id="rId4"/>
    <sheet name="1215-1219" sheetId="4" r:id="rId5"/>
    <sheet name="1222-1226" sheetId="5" r:id="rId6"/>
    <sheet name="1229-1231" sheetId="15" r:id="rId7"/>
  </sheets>
  <definedNames>
    <definedName name="_xlnm.Print_Area" localSheetId="2">'1201-1205'!$A$1:$AO$42</definedName>
    <definedName name="_xlnm.Print_Area" localSheetId="3">'1208-1212'!$A$1:$AO$42</definedName>
    <definedName name="_xlnm.Print_Area" localSheetId="4">'1215-1219'!$A$1:$AO$42</definedName>
    <definedName name="_xlnm.Print_Area" localSheetId="5">'1222-1226'!$A$1:$AO$42</definedName>
    <definedName name="_xlnm.Print_Area" localSheetId="6">'1229-1231'!$A$1:$AO$42</definedName>
    <definedName name="_xlnm.Print_Area" localSheetId="0">'12月菜單'!$A$1:$N$30</definedName>
    <definedName name="_xlnm.Print_Area" localSheetId="1">素食!$A$1:$N$29</definedName>
  </definedNames>
  <calcPr calcId="162913"/>
</workbook>
</file>

<file path=xl/calcChain.xml><?xml version="1.0" encoding="utf-8"?>
<calcChain xmlns="http://schemas.openxmlformats.org/spreadsheetml/2006/main">
  <c r="AN37" i="15" l="1"/>
  <c r="AO36" i="15"/>
  <c r="AN36" i="15"/>
  <c r="AO35" i="15"/>
  <c r="AN35" i="15"/>
  <c r="AN39" i="15" s="1"/>
  <c r="AO34" i="15"/>
  <c r="AO33" i="15"/>
  <c r="AO39" i="15" s="1"/>
  <c r="AG39" i="15"/>
  <c r="AF37" i="15"/>
  <c r="AG36" i="15"/>
  <c r="AF36" i="15" s="1"/>
  <c r="AG35" i="15"/>
  <c r="AF35" i="15" s="1"/>
  <c r="AF39" i="15" s="1"/>
  <c r="AG34" i="15"/>
  <c r="AG33" i="15"/>
  <c r="X37" i="15"/>
  <c r="Y36" i="15"/>
  <c r="X36" i="15"/>
  <c r="Y35" i="15"/>
  <c r="X35" i="15" s="1"/>
  <c r="X39" i="15" s="1"/>
  <c r="Y34" i="15"/>
  <c r="P37" i="15"/>
  <c r="Q36" i="15"/>
  <c r="P36" i="15"/>
  <c r="Q35" i="15"/>
  <c r="P35" i="15" s="1"/>
  <c r="P39" i="15" s="1"/>
  <c r="Q34" i="15"/>
  <c r="H37" i="15"/>
  <c r="I36" i="15"/>
  <c r="H36" i="15"/>
  <c r="I35" i="15"/>
  <c r="H35" i="15" s="1"/>
  <c r="H39" i="15" s="1"/>
  <c r="I34" i="15"/>
  <c r="AN37" i="5"/>
  <c r="AO36" i="5"/>
  <c r="AN36" i="5"/>
  <c r="AO35" i="5"/>
  <c r="AN35" i="5" s="1"/>
  <c r="AN39" i="5" s="1"/>
  <c r="AO34" i="5"/>
  <c r="AF37" i="5"/>
  <c r="AG36" i="5"/>
  <c r="AF36" i="5" s="1"/>
  <c r="AG35" i="5"/>
  <c r="AF35" i="5" s="1"/>
  <c r="AG34" i="5"/>
  <c r="AG33" i="5"/>
  <c r="AG39" i="5" s="1"/>
  <c r="X37" i="5"/>
  <c r="Y36" i="5"/>
  <c r="X36" i="5"/>
  <c r="Y35" i="5"/>
  <c r="X35" i="5" s="1"/>
  <c r="X39" i="5" s="1"/>
  <c r="Y34" i="5"/>
  <c r="P37" i="5"/>
  <c r="Q36" i="5"/>
  <c r="P36" i="5"/>
  <c r="Q35" i="5"/>
  <c r="P35" i="5" s="1"/>
  <c r="P39" i="5" s="1"/>
  <c r="Q34" i="5"/>
  <c r="H37" i="5"/>
  <c r="I36" i="5"/>
  <c r="H36" i="5"/>
  <c r="I35" i="5"/>
  <c r="H35" i="5" s="1"/>
  <c r="H39" i="5" s="1"/>
  <c r="I34" i="5"/>
  <c r="AN37" i="4"/>
  <c r="AO36" i="4"/>
  <c r="AN36" i="4" s="1"/>
  <c r="AO35" i="4"/>
  <c r="AN35" i="4" s="1"/>
  <c r="AN39" i="4" s="1"/>
  <c r="AO34" i="4"/>
  <c r="AF37" i="4"/>
  <c r="AG36" i="4"/>
  <c r="AF36" i="4" s="1"/>
  <c r="AF39" i="4" s="1"/>
  <c r="AG35" i="4"/>
  <c r="AF35" i="4"/>
  <c r="AG34" i="4"/>
  <c r="X37" i="4"/>
  <c r="Y36" i="4"/>
  <c r="X36" i="4" s="1"/>
  <c r="Y35" i="4"/>
  <c r="X35" i="4" s="1"/>
  <c r="X39" i="4" s="1"/>
  <c r="Y34" i="4"/>
  <c r="P37" i="4"/>
  <c r="Q36" i="4"/>
  <c r="P36" i="4"/>
  <c r="Q35" i="4"/>
  <c r="P35" i="4" s="1"/>
  <c r="P39" i="4" s="1"/>
  <c r="Q34" i="4"/>
  <c r="H37" i="4"/>
  <c r="I36" i="4"/>
  <c r="H36" i="4" s="1"/>
  <c r="I35" i="4"/>
  <c r="H35" i="4"/>
  <c r="H39" i="4" s="1"/>
  <c r="I34" i="4"/>
  <c r="AN37" i="11"/>
  <c r="AN36" i="11"/>
  <c r="AO35" i="11"/>
  <c r="AN35" i="11"/>
  <c r="AO34" i="11"/>
  <c r="AF37" i="11"/>
  <c r="AG36" i="11"/>
  <c r="AF36" i="11" s="1"/>
  <c r="AF39" i="11" s="1"/>
  <c r="AG35" i="11"/>
  <c r="AF35" i="11"/>
  <c r="AG34" i="11"/>
  <c r="X37" i="11"/>
  <c r="Y36" i="11"/>
  <c r="X36" i="11" s="1"/>
  <c r="Y35" i="11"/>
  <c r="X35" i="11" s="1"/>
  <c r="X39" i="11" s="1"/>
  <c r="Y34" i="11"/>
  <c r="P37" i="11"/>
  <c r="Q36" i="11"/>
  <c r="P36" i="11"/>
  <c r="Q35" i="11"/>
  <c r="P35" i="11"/>
  <c r="P39" i="11" s="1"/>
  <c r="Q34" i="11"/>
  <c r="H37" i="11"/>
  <c r="I36" i="11"/>
  <c r="H36" i="11" s="1"/>
  <c r="I35" i="11"/>
  <c r="H35" i="11"/>
  <c r="I34" i="11"/>
  <c r="AN37" i="13"/>
  <c r="AN36" i="13"/>
  <c r="AO35" i="13"/>
  <c r="AN35" i="13" s="1"/>
  <c r="AN39" i="13" s="1"/>
  <c r="AO34" i="13"/>
  <c r="AF37" i="13"/>
  <c r="AG36" i="13"/>
  <c r="AF36" i="13" s="1"/>
  <c r="AG35" i="13"/>
  <c r="AF35" i="13" s="1"/>
  <c r="AF39" i="13" s="1"/>
  <c r="AG34" i="13"/>
  <c r="X37" i="13"/>
  <c r="Y36" i="13"/>
  <c r="X36" i="13" s="1"/>
  <c r="Y35" i="13"/>
  <c r="X35" i="13" s="1"/>
  <c r="X39" i="13" s="1"/>
  <c r="Y34" i="13"/>
  <c r="P37" i="13"/>
  <c r="Q36" i="13"/>
  <c r="P36" i="13" s="1"/>
  <c r="Q35" i="13"/>
  <c r="P35" i="13" s="1"/>
  <c r="P39" i="13" s="1"/>
  <c r="Q34" i="13"/>
  <c r="H37" i="13"/>
  <c r="I36" i="13"/>
  <c r="H36" i="13"/>
  <c r="I35" i="13"/>
  <c r="H35" i="13" s="1"/>
  <c r="H39" i="13" s="1"/>
  <c r="I34" i="13"/>
  <c r="H39" i="11" l="1"/>
  <c r="AN39" i="11"/>
  <c r="AF39" i="5"/>
  <c r="U15" i="13"/>
  <c r="V14" i="13"/>
  <c r="V26" i="4"/>
  <c r="X17" i="11"/>
  <c r="X16" i="11"/>
  <c r="W16" i="11"/>
  <c r="X15" i="11"/>
  <c r="W15" i="11"/>
  <c r="X5" i="5"/>
  <c r="AN6" i="5"/>
  <c r="AK6" i="5"/>
  <c r="AN5" i="5"/>
  <c r="AK5" i="5"/>
  <c r="AO33" i="5" s="1"/>
  <c r="AO39" i="5" s="1"/>
  <c r="AN6" i="4"/>
  <c r="AK6" i="4"/>
  <c r="AN5" i="4"/>
  <c r="AK5" i="4"/>
  <c r="AO33" i="4" s="1"/>
  <c r="AO39" i="4" s="1"/>
  <c r="AN6" i="11"/>
  <c r="AK6" i="11"/>
  <c r="AN5" i="11"/>
  <c r="AK5" i="11"/>
  <c r="AO33" i="11" s="1"/>
  <c r="AO39" i="11" s="1"/>
  <c r="AN6" i="13"/>
  <c r="AK6" i="13"/>
  <c r="H6" i="15"/>
  <c r="E6" i="15"/>
  <c r="H5" i="15"/>
  <c r="E5" i="15"/>
  <c r="I33" i="15" s="1"/>
  <c r="I39" i="15" s="1"/>
  <c r="H6" i="5"/>
  <c r="E6" i="5"/>
  <c r="H5" i="5"/>
  <c r="E5" i="5"/>
  <c r="I33" i="5" s="1"/>
  <c r="I39" i="5" s="1"/>
  <c r="H6" i="4"/>
  <c r="E6" i="4"/>
  <c r="H5" i="4"/>
  <c r="E5" i="4"/>
  <c r="I33" i="4" s="1"/>
  <c r="I39" i="4" s="1"/>
  <c r="I33" i="11"/>
  <c r="I39" i="11" s="1"/>
  <c r="H6" i="13"/>
  <c r="E6" i="13"/>
  <c r="V16" i="15"/>
  <c r="V15" i="15"/>
  <c r="V8" i="15"/>
  <c r="U10" i="15"/>
  <c r="W14" i="15"/>
  <c r="X14" i="15"/>
  <c r="X15" i="15"/>
  <c r="X16" i="15"/>
  <c r="P16" i="15"/>
  <c r="O16" i="15"/>
  <c r="E27" i="15"/>
  <c r="H26" i="15"/>
  <c r="F26" i="15"/>
  <c r="H17" i="15"/>
  <c r="F17" i="15"/>
  <c r="H12" i="15"/>
  <c r="G12" i="15"/>
  <c r="V16" i="5"/>
  <c r="X16" i="5"/>
  <c r="V15" i="5"/>
  <c r="V14" i="5"/>
  <c r="X15" i="5"/>
  <c r="X14" i="5"/>
  <c r="P26" i="5"/>
  <c r="O26" i="5"/>
  <c r="F11" i="5"/>
  <c r="H17" i="5"/>
  <c r="E17" i="5"/>
  <c r="H16" i="5"/>
  <c r="AF27" i="4"/>
  <c r="AE27" i="4"/>
  <c r="AF16" i="4"/>
  <c r="AF11" i="4"/>
  <c r="AE11" i="4"/>
  <c r="H9" i="4"/>
  <c r="F9" i="4"/>
  <c r="G10" i="4"/>
  <c r="H10" i="4"/>
  <c r="G11" i="4"/>
  <c r="H11" i="4"/>
  <c r="AN27" i="11"/>
  <c r="AM27" i="11"/>
  <c r="AF18" i="11"/>
  <c r="AE18" i="11"/>
  <c r="AN18" i="13"/>
  <c r="AL18" i="13"/>
  <c r="AN17" i="13"/>
  <c r="AK17" i="13"/>
  <c r="AN12" i="13"/>
  <c r="AM12" i="13"/>
  <c r="AN11" i="13"/>
  <c r="AM11" i="13"/>
  <c r="AF28" i="13"/>
  <c r="AE28" i="13"/>
  <c r="AF18" i="13"/>
  <c r="AD18" i="13"/>
  <c r="AF11" i="13"/>
  <c r="AE11" i="13"/>
  <c r="X14" i="13"/>
  <c r="U13" i="13"/>
  <c r="X13" i="13"/>
  <c r="X12" i="13"/>
  <c r="W12" i="13"/>
  <c r="X11" i="13"/>
  <c r="W11" i="13"/>
  <c r="X10" i="13"/>
  <c r="W10" i="13"/>
  <c r="X8" i="13"/>
  <c r="V8" i="13"/>
  <c r="P12" i="13"/>
  <c r="O12" i="13"/>
  <c r="P10" i="15" l="1"/>
  <c r="P9" i="15"/>
  <c r="O9" i="15"/>
  <c r="P8" i="15"/>
  <c r="N8" i="15"/>
  <c r="AN10" i="13"/>
  <c r="AN9" i="13"/>
  <c r="AM9" i="13"/>
  <c r="AN8" i="13"/>
  <c r="AL8" i="13"/>
  <c r="P16" i="13"/>
  <c r="N16" i="13"/>
  <c r="P15" i="13"/>
  <c r="O15" i="13"/>
  <c r="P16" i="4"/>
  <c r="N16" i="4"/>
  <c r="P15" i="4"/>
  <c r="O15" i="4"/>
  <c r="H18" i="13"/>
  <c r="F18" i="13"/>
  <c r="H17" i="13"/>
  <c r="G17" i="13"/>
  <c r="H16" i="13"/>
  <c r="G16" i="13"/>
  <c r="H15" i="13"/>
  <c r="G15" i="13"/>
  <c r="G21" i="13"/>
  <c r="H21" i="13"/>
  <c r="P27" i="13"/>
  <c r="O27" i="13"/>
  <c r="F8" i="15"/>
  <c r="P27" i="15"/>
  <c r="O27" i="15"/>
  <c r="P15" i="15"/>
  <c r="N15" i="15"/>
  <c r="P14" i="15"/>
  <c r="O14" i="15"/>
  <c r="AK14" i="5"/>
  <c r="AN14" i="5"/>
  <c r="AM15" i="5"/>
  <c r="AN15" i="5"/>
  <c r="AM16" i="5"/>
  <c r="AN16" i="5"/>
  <c r="AL17" i="5"/>
  <c r="AN17" i="5"/>
  <c r="X13" i="5"/>
  <c r="U5" i="5"/>
  <c r="Y33" i="5" s="1"/>
  <c r="Y39" i="5" s="1"/>
  <c r="X12" i="5"/>
  <c r="W12" i="5"/>
  <c r="X11" i="5"/>
  <c r="W11" i="5"/>
  <c r="X10" i="5"/>
  <c r="W10" i="5"/>
  <c r="X9" i="5"/>
  <c r="W9" i="5"/>
  <c r="X8" i="5"/>
  <c r="V8" i="5"/>
  <c r="E14" i="5"/>
  <c r="F16" i="5"/>
  <c r="O24" i="5" l="1"/>
  <c r="M9" i="5"/>
  <c r="N8" i="5"/>
  <c r="P8" i="5"/>
  <c r="P9" i="5"/>
  <c r="O10" i="5"/>
  <c r="P10" i="5"/>
  <c r="O11" i="5"/>
  <c r="P11" i="5"/>
  <c r="P12" i="11"/>
  <c r="M12" i="11"/>
  <c r="P11" i="11"/>
  <c r="O11" i="11"/>
  <c r="P10" i="11"/>
  <c r="O10" i="11"/>
  <c r="P9" i="11"/>
  <c r="P8" i="11"/>
  <c r="N8" i="11"/>
  <c r="P15" i="5"/>
  <c r="O15" i="5"/>
  <c r="P14" i="5"/>
  <c r="N14" i="5"/>
  <c r="H26" i="5"/>
  <c r="H25" i="5"/>
  <c r="F25" i="5"/>
  <c r="H24" i="5"/>
  <c r="G24" i="5"/>
  <c r="AN29" i="5"/>
  <c r="AM29" i="5"/>
  <c r="AN28" i="5"/>
  <c r="AL28" i="5"/>
  <c r="AN27" i="5"/>
  <c r="AN26" i="5"/>
  <c r="AM26" i="5"/>
  <c r="AN25" i="5"/>
  <c r="AK25" i="5"/>
  <c r="AN24" i="5"/>
  <c r="AK24" i="5"/>
  <c r="P25" i="5"/>
  <c r="N25" i="5"/>
  <c r="P24" i="5"/>
  <c r="AM12" i="4"/>
  <c r="AN12" i="4"/>
  <c r="AK25" i="4"/>
  <c r="AK26" i="4"/>
  <c r="AL15" i="4"/>
  <c r="AM16" i="4"/>
  <c r="AN17" i="4"/>
  <c r="AM17" i="4"/>
  <c r="AN16" i="4"/>
  <c r="AN15" i="4"/>
  <c r="AD18" i="4" l="1"/>
  <c r="AC16" i="4"/>
  <c r="AF18" i="4"/>
  <c r="AE18" i="4"/>
  <c r="AF17" i="4"/>
  <c r="AE17" i="4"/>
  <c r="AF15" i="4"/>
  <c r="AE15" i="4"/>
  <c r="AE9" i="4"/>
  <c r="AD8" i="4"/>
  <c r="AD26" i="4"/>
  <c r="AF26" i="4"/>
  <c r="AF25" i="4"/>
  <c r="AE25" i="4"/>
  <c r="AN11" i="4"/>
  <c r="AN10" i="4"/>
  <c r="AN9" i="4"/>
  <c r="AN8" i="4"/>
  <c r="AL8" i="4"/>
  <c r="X21" i="4"/>
  <c r="W21" i="4"/>
  <c r="X16" i="4"/>
  <c r="X15" i="4"/>
  <c r="V15" i="4"/>
  <c r="X26" i="4"/>
  <c r="X25" i="4"/>
  <c r="W25" i="4"/>
  <c r="P26" i="4"/>
  <c r="N26" i="4"/>
  <c r="P25" i="4"/>
  <c r="O25" i="4"/>
  <c r="X11" i="4"/>
  <c r="X10" i="4"/>
  <c r="X9" i="4"/>
  <c r="V9" i="4"/>
  <c r="X8" i="4"/>
  <c r="V8" i="4"/>
  <c r="AM25" i="11"/>
  <c r="AN9" i="11"/>
  <c r="AM9" i="11"/>
  <c r="AN8" i="11"/>
  <c r="AL8" i="11"/>
  <c r="AD8" i="11"/>
  <c r="AF17" i="11"/>
  <c r="AF16" i="11"/>
  <c r="AD16" i="11"/>
  <c r="AF15" i="11"/>
  <c r="AE15" i="11"/>
  <c r="H18" i="4"/>
  <c r="G18" i="4"/>
  <c r="H17" i="4"/>
  <c r="G17" i="4"/>
  <c r="H16" i="4"/>
  <c r="F16" i="4"/>
  <c r="H15" i="4"/>
  <c r="G15" i="4"/>
  <c r="X14" i="11"/>
  <c r="U14" i="11"/>
  <c r="X13" i="11"/>
  <c r="W13" i="11"/>
  <c r="X12" i="11"/>
  <c r="W12" i="11"/>
  <c r="X11" i="11"/>
  <c r="W11" i="11"/>
  <c r="X10" i="11"/>
  <c r="W10" i="11"/>
  <c r="X9" i="11"/>
  <c r="X8" i="11"/>
  <c r="V8" i="11"/>
  <c r="M15" i="11" l="1"/>
  <c r="AL16" i="13"/>
  <c r="AM15" i="13"/>
  <c r="AF27" i="13"/>
  <c r="AD26" i="13"/>
  <c r="P26" i="13"/>
  <c r="N26" i="13"/>
  <c r="G25" i="13"/>
  <c r="H26" i="13"/>
  <c r="F26" i="13"/>
  <c r="H25" i="13"/>
  <c r="F8" i="13"/>
  <c r="AK25" i="13"/>
  <c r="AN26" i="13"/>
  <c r="AN25" i="13"/>
  <c r="AN26" i="11"/>
  <c r="AL26" i="11"/>
  <c r="AN25" i="11"/>
  <c r="AF26" i="11"/>
  <c r="AD26" i="11"/>
  <c r="AF25" i="11"/>
  <c r="AE25" i="11"/>
  <c r="H27" i="4"/>
  <c r="H26" i="4"/>
  <c r="F26" i="4"/>
  <c r="H25" i="4"/>
  <c r="G25" i="4"/>
  <c r="AF17" i="13"/>
  <c r="AF16" i="13"/>
  <c r="AE16" i="13"/>
  <c r="AF15" i="13"/>
  <c r="AE15" i="13"/>
  <c r="AN17" i="11"/>
  <c r="AM17" i="11"/>
  <c r="AN16" i="11"/>
  <c r="AL16" i="11"/>
  <c r="AN15" i="11"/>
  <c r="AM15" i="11"/>
  <c r="AN12" i="5"/>
  <c r="AN11" i="5"/>
  <c r="AM11" i="5"/>
  <c r="AN10" i="5"/>
  <c r="AM10" i="5"/>
  <c r="AN9" i="5"/>
  <c r="AM9" i="5"/>
  <c r="AN8" i="5"/>
  <c r="AL8" i="5"/>
  <c r="AF10" i="13"/>
  <c r="AF9" i="13"/>
  <c r="AD9" i="13"/>
  <c r="AF8" i="13"/>
  <c r="AD8" i="13"/>
  <c r="AF9" i="11"/>
  <c r="AE9" i="11"/>
  <c r="AF8" i="11"/>
  <c r="H11" i="13"/>
  <c r="G11" i="13"/>
  <c r="H10" i="13"/>
  <c r="G10" i="13"/>
  <c r="H9" i="13"/>
  <c r="G9" i="13"/>
  <c r="H8" i="13"/>
  <c r="P26" i="15"/>
  <c r="P25" i="15"/>
  <c r="P24" i="15"/>
  <c r="N24" i="15"/>
  <c r="H11" i="5"/>
  <c r="H10" i="5"/>
  <c r="H9" i="5"/>
  <c r="G9" i="5"/>
  <c r="H8" i="5"/>
  <c r="F8" i="5"/>
  <c r="U5" i="4"/>
  <c r="Y33" i="4" s="1"/>
  <c r="Y39" i="4" s="1"/>
  <c r="X5" i="4"/>
  <c r="X13" i="15"/>
  <c r="W13" i="15"/>
  <c r="X12" i="15"/>
  <c r="W12" i="15"/>
  <c r="X11" i="15"/>
  <c r="W11" i="15"/>
  <c r="X9" i="15"/>
  <c r="W9" i="15"/>
  <c r="X8" i="15"/>
  <c r="X5" i="15"/>
  <c r="U5" i="15"/>
  <c r="Y33" i="15" s="1"/>
  <c r="Y39" i="15" s="1"/>
  <c r="N26" i="10"/>
  <c r="P25" i="13"/>
  <c r="M25" i="13"/>
  <c r="P16" i="11"/>
  <c r="N16" i="11"/>
  <c r="P15" i="11"/>
  <c r="N26" i="12"/>
  <c r="N25" i="12"/>
  <c r="X5" i="11"/>
  <c r="U5" i="11"/>
  <c r="Y33" i="11" s="1"/>
  <c r="Y39" i="11" s="1"/>
  <c r="X21" i="13"/>
  <c r="W21" i="13"/>
  <c r="X15" i="13"/>
  <c r="X9" i="13"/>
  <c r="X5" i="13"/>
  <c r="U5" i="13"/>
  <c r="Y33" i="13" s="1"/>
  <c r="Y39" i="13" s="1"/>
  <c r="AN15" i="13"/>
  <c r="AF26" i="13" l="1"/>
  <c r="AF25" i="13"/>
  <c r="AE25" i="13"/>
  <c r="H15" i="5"/>
  <c r="G15" i="5"/>
  <c r="H14" i="5"/>
  <c r="F15" i="15"/>
  <c r="AN26" i="4"/>
  <c r="AN25" i="4"/>
  <c r="N8" i="4"/>
  <c r="O25" i="11" l="1"/>
  <c r="H8" i="4" l="1"/>
  <c r="F8" i="4"/>
  <c r="H25" i="15" l="1"/>
  <c r="G25" i="15"/>
  <c r="H24" i="15"/>
  <c r="G24" i="15"/>
  <c r="P20" i="15" l="1"/>
  <c r="O20" i="15"/>
  <c r="H16" i="15" l="1"/>
  <c r="G16" i="15"/>
  <c r="H15" i="15"/>
  <c r="H14" i="15"/>
  <c r="E14" i="15"/>
  <c r="H11" i="15" l="1"/>
  <c r="H10" i="15"/>
  <c r="G10" i="15"/>
  <c r="H9" i="15"/>
  <c r="H8" i="15"/>
  <c r="H20" i="15" l="1"/>
  <c r="G20" i="15"/>
  <c r="AN20" i="5" l="1"/>
  <c r="AM20" i="5"/>
  <c r="P20" i="5"/>
  <c r="O20" i="5"/>
  <c r="H20" i="5"/>
  <c r="G20" i="5"/>
  <c r="G21" i="4" l="1"/>
  <c r="H21" i="4"/>
  <c r="O21" i="4"/>
  <c r="P21" i="4"/>
  <c r="AE21" i="4"/>
  <c r="AF21" i="4"/>
  <c r="AM21" i="4"/>
  <c r="AN21" i="4"/>
  <c r="AF10" i="4"/>
  <c r="AF9" i="4"/>
  <c r="AF8" i="4"/>
  <c r="AN16" i="13" l="1"/>
  <c r="P6" i="11" l="1"/>
  <c r="M6" i="11"/>
  <c r="P5" i="11"/>
  <c r="M5" i="11"/>
  <c r="Q33" i="11" s="1"/>
  <c r="Q39" i="11" s="1"/>
  <c r="P26" i="11"/>
  <c r="N26" i="11"/>
  <c r="P25" i="11"/>
  <c r="AN21" i="11"/>
  <c r="AM21" i="11"/>
  <c r="AF21" i="11"/>
  <c r="AE21" i="11"/>
  <c r="P21" i="11"/>
  <c r="O21" i="11"/>
  <c r="P11" i="13" l="1"/>
  <c r="O11" i="13"/>
  <c r="P10" i="13"/>
  <c r="P9" i="13"/>
  <c r="P8" i="13"/>
  <c r="N8" i="13"/>
  <c r="AN5" i="13" l="1"/>
  <c r="AK5" i="13"/>
  <c r="AO33" i="13" s="1"/>
  <c r="AO39" i="13" s="1"/>
  <c r="H5" i="13"/>
  <c r="E5" i="13"/>
  <c r="I33" i="13" s="1"/>
  <c r="I39" i="13" s="1"/>
  <c r="AN21" i="13"/>
  <c r="AM21" i="13"/>
  <c r="AF21" i="13"/>
  <c r="AE21" i="13"/>
  <c r="P21" i="13"/>
  <c r="O21" i="13"/>
  <c r="AF6" i="13"/>
  <c r="AC6" i="13"/>
  <c r="P6" i="13"/>
  <c r="M6" i="13"/>
  <c r="AF5" i="13"/>
  <c r="AC5" i="13"/>
  <c r="AG33" i="13" s="1"/>
  <c r="AG39" i="13" s="1"/>
  <c r="P5" i="13"/>
  <c r="M5" i="13"/>
  <c r="Q33" i="13" s="1"/>
  <c r="Q39" i="13" s="1"/>
  <c r="N23" i="10" l="1"/>
  <c r="N24" i="10"/>
  <c r="N25" i="10"/>
  <c r="N23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8" i="12"/>
  <c r="N7" i="12"/>
  <c r="N6" i="12"/>
  <c r="N5" i="12"/>
  <c r="N4" i="12"/>
  <c r="N24" i="12"/>
  <c r="N21" i="10"/>
  <c r="N20" i="10"/>
  <c r="N19" i="10"/>
  <c r="N18" i="10"/>
  <c r="N17" i="10"/>
  <c r="N16" i="10"/>
  <c r="N15" i="10"/>
  <c r="N14" i="10"/>
  <c r="N13" i="10"/>
  <c r="N12" i="10"/>
  <c r="N11" i="10"/>
  <c r="N10" i="10"/>
  <c r="N8" i="10"/>
  <c r="N7" i="10"/>
  <c r="N6" i="10"/>
  <c r="N5" i="10"/>
  <c r="N4" i="10"/>
  <c r="P6" i="15" l="1"/>
  <c r="M6" i="15"/>
  <c r="P5" i="15"/>
  <c r="M5" i="15"/>
  <c r="Q33" i="15" s="1"/>
  <c r="Q39" i="15" s="1"/>
  <c r="AI3" i="15"/>
  <c r="AA3" i="15"/>
  <c r="S3" i="15"/>
  <c r="K3" i="15"/>
  <c r="AA3" i="13" l="1"/>
  <c r="S3" i="13"/>
  <c r="K3" i="13"/>
  <c r="AI3" i="13" s="1"/>
  <c r="AI3" i="11" l="1"/>
  <c r="AA3" i="11"/>
  <c r="S3" i="11"/>
  <c r="K3" i="11"/>
  <c r="P6" i="5" l="1"/>
  <c r="M6" i="5"/>
  <c r="P5" i="5"/>
  <c r="M5" i="5"/>
  <c r="Q33" i="5" s="1"/>
  <c r="Q39" i="5" s="1"/>
  <c r="AF6" i="4"/>
  <c r="AC6" i="4"/>
  <c r="P6" i="4"/>
  <c r="M6" i="4"/>
  <c r="AF5" i="4"/>
  <c r="AC5" i="4"/>
  <c r="AG33" i="4" s="1"/>
  <c r="AG39" i="4" s="1"/>
  <c r="P5" i="4"/>
  <c r="M5" i="4"/>
  <c r="Q33" i="4" s="1"/>
  <c r="Q39" i="4" s="1"/>
  <c r="AF6" i="11"/>
  <c r="AC6" i="11"/>
  <c r="AF5" i="11"/>
  <c r="AC5" i="11"/>
  <c r="AG33" i="11" s="1"/>
  <c r="AG39" i="11" s="1"/>
  <c r="AI3" i="4" l="1"/>
  <c r="AI3" i="5" l="1"/>
  <c r="AA3" i="5"/>
  <c r="S3" i="5"/>
  <c r="K3" i="5"/>
  <c r="AA3" i="4"/>
  <c r="S3" i="4"/>
  <c r="K3" i="4"/>
</calcChain>
</file>

<file path=xl/sharedStrings.xml><?xml version="1.0" encoding="utf-8"?>
<sst xmlns="http://schemas.openxmlformats.org/spreadsheetml/2006/main" count="1622" uniqueCount="592">
  <si>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</si>
  <si>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</si>
  <si>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</si>
  <si>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</si>
  <si>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</si>
  <si>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</si>
  <si>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</si>
  <si>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</si>
  <si>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</si>
  <si>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</si>
  <si>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</si>
  <si>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</si>
  <si>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</si>
  <si>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</si>
  <si>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</si>
  <si>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</si>
  <si>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</si>
  <si>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</si>
  <si>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</si>
  <si>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</si>
  <si>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</si>
  <si>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</si>
  <si>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</si>
  <si>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</si>
  <si>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</si>
  <si>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</si>
  <si>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</si>
  <si>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</si>
  <si>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</si>
  <si>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</si>
  <si>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</si>
  <si>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</si>
  <si>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</si>
  <si>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</si>
  <si>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</si>
  <si>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</si>
  <si>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</si>
  <si>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</si>
  <si>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</si>
  <si>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</si>
  <si>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</si>
  <si>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</si>
  <si>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</si>
  <si>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</si>
  <si>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</si>
  <si>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</si>
  <si>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</si>
  <si>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</si>
  <si>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</si>
  <si>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</si>
  <si>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</si>
  <si>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</si>
  <si>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</si>
  <si>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</si>
  <si>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</si>
  <si>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</si>
  <si>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</si>
  <si>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</si>
  <si>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</si>
  <si>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</si>
  <si>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</si>
  <si>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</si>
  <si>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</si>
  <si>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</si>
  <si>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</si>
  <si>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</si>
  <si>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</si>
  <si>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</si>
  <si>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</si>
  <si>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</si>
  <si>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</si>
  <si>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</si>
  <si>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</si>
  <si>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</si>
  <si>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</si>
  <si>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</si>
  <si>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</si>
  <si>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素食</t>
    <phoneticPr fontId="20" type="noConversion"/>
  </si>
  <si>
    <t>白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</si>
  <si>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</si>
  <si>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</si>
  <si>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</si>
  <si>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時</t>
    <phoneticPr fontId="20" type="noConversion"/>
  </si>
  <si>
    <t>有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</si>
  <si>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</si>
  <si>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</si>
  <si>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機</t>
    <phoneticPr fontId="20" type="noConversion"/>
  </si>
  <si>
    <t>青</t>
    <phoneticPr fontId="20" type="noConversion"/>
  </si>
  <si>
    <t>菜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</si>
  <si>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</si>
  <si>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</si>
  <si>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湯</t>
  </si>
  <si>
    <t>肉</t>
  </si>
  <si>
    <t>米</t>
  </si>
  <si>
    <t>豆</t>
  </si>
  <si>
    <t>玉</t>
  </si>
  <si>
    <t>濃</t>
  </si>
  <si>
    <t xml:space="preserve">水果類(份)  </t>
    <phoneticPr fontId="20" type="noConversion"/>
  </si>
  <si>
    <t xml:space="preserve">乳品類(份)  </t>
    <phoneticPr fontId="20" type="noConversion"/>
  </si>
  <si>
    <t>龍骨</t>
  </si>
  <si>
    <t>5.雞蛋</t>
    <phoneticPr fontId="20" type="noConversion"/>
  </si>
  <si>
    <t>(煮)</t>
    <phoneticPr fontId="20" type="noConversion"/>
  </si>
  <si>
    <t xml:space="preserve">有機蔬菜              </t>
    <phoneticPr fontId="20" type="noConversion"/>
  </si>
  <si>
    <t xml:space="preserve">時令蔬菜              </t>
    <phoneticPr fontId="20" type="noConversion"/>
  </si>
  <si>
    <t>蔬</t>
  </si>
  <si>
    <t>白米</t>
    <phoneticPr fontId="20" type="noConversion"/>
  </si>
  <si>
    <t>糙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</si>
  <si>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</si>
  <si>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</si>
  <si>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</si>
  <si>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雞</t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</si>
  <si>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</si>
  <si>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</si>
  <si>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</si>
  <si>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</si>
  <si>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</si>
  <si>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</si>
  <si>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白米飯</t>
    <phoneticPr fontId="20" type="noConversion"/>
  </si>
  <si>
    <t xml:space="preserve">時令蔬菜       </t>
    <phoneticPr fontId="20" type="noConversion"/>
  </si>
  <si>
    <t>糙米飯</t>
    <phoneticPr fontId="20" type="noConversion"/>
  </si>
  <si>
    <t xml:space="preserve">有機蔬菜       </t>
    <phoneticPr fontId="20" type="noConversion"/>
  </si>
  <si>
    <t>玉米濃湯</t>
    <phoneticPr fontId="20" type="noConversion"/>
  </si>
  <si>
    <t>香酥魚丁</t>
    <phoneticPr fontId="20" type="noConversion"/>
  </si>
  <si>
    <t>回鍋肉片</t>
    <phoneticPr fontId="20" type="noConversion"/>
  </si>
  <si>
    <t>開陽白菜</t>
    <phoneticPr fontId="20" type="noConversion"/>
  </si>
  <si>
    <t>三杯雞</t>
    <phoneticPr fontId="20" type="noConversion"/>
  </si>
  <si>
    <t>紅豆湯圓</t>
    <phoneticPr fontId="20" type="noConversion"/>
  </si>
  <si>
    <t>京醬排骨</t>
    <phoneticPr fontId="20" type="noConversion"/>
  </si>
  <si>
    <t>黃燜雞</t>
    <phoneticPr fontId="20" type="noConversion"/>
  </si>
  <si>
    <t>烏龍麵</t>
    <phoneticPr fontId="20" type="noConversion"/>
  </si>
  <si>
    <t>冬瓜湯</t>
    <phoneticPr fontId="20" type="noConversion"/>
  </si>
  <si>
    <t>銀芽豆皮絲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</si>
  <si>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</si>
  <si>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</si>
  <si>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</si>
  <si>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</si>
  <si>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(二)</t>
    <phoneticPr fontId="20" type="noConversion"/>
  </si>
  <si>
    <t>水果</t>
    <phoneticPr fontId="20" type="noConversion"/>
  </si>
  <si>
    <t>(二)</t>
    <phoneticPr fontId="20" type="noConversion"/>
  </si>
  <si>
    <t>雞</t>
    <phoneticPr fontId="20" type="noConversion"/>
  </si>
  <si>
    <t>丁</t>
    <phoneticPr fontId="20" type="noConversion"/>
  </si>
  <si>
    <t>(燒)</t>
    <phoneticPr fontId="20" type="noConversion"/>
  </si>
  <si>
    <t>海</t>
    <phoneticPr fontId="20" type="noConversion"/>
  </si>
  <si>
    <t>肉</t>
    <phoneticPr fontId="20" type="noConversion"/>
  </si>
  <si>
    <t>片</t>
    <phoneticPr fontId="20" type="noConversion"/>
  </si>
  <si>
    <t>(炒)</t>
    <phoneticPr fontId="20" type="noConversion"/>
  </si>
  <si>
    <t>綠</t>
    <phoneticPr fontId="20" type="noConversion"/>
  </si>
  <si>
    <t>豆</t>
    <phoneticPr fontId="20" type="noConversion"/>
  </si>
  <si>
    <t>燉</t>
    <phoneticPr fontId="20" type="noConversion"/>
  </si>
  <si>
    <t>3.洋蔥</t>
    <phoneticPr fontId="20" type="noConversion"/>
  </si>
  <si>
    <t>(燉)</t>
    <phoneticPr fontId="20" type="noConversion"/>
  </si>
  <si>
    <t>炒</t>
    <phoneticPr fontId="20" type="noConversion"/>
  </si>
  <si>
    <t>3.紅蘿蔔</t>
    <phoneticPr fontId="20" type="noConversion"/>
  </si>
  <si>
    <t>蛋</t>
    <phoneticPr fontId="20" type="noConversion"/>
  </si>
  <si>
    <t>1.豆腐</t>
    <phoneticPr fontId="20" type="noConversion"/>
  </si>
  <si>
    <t>2.味增</t>
    <phoneticPr fontId="20" type="noConversion"/>
  </si>
  <si>
    <t>味</t>
    <phoneticPr fontId="20" type="noConversion"/>
  </si>
  <si>
    <t>噌</t>
    <phoneticPr fontId="20" type="noConversion"/>
  </si>
  <si>
    <t>1.雞肉</t>
    <phoneticPr fontId="20" type="noConversion"/>
  </si>
  <si>
    <t>油</t>
    <phoneticPr fontId="20" type="noConversion"/>
  </si>
  <si>
    <t>紅蘿蔔</t>
    <phoneticPr fontId="20" type="noConversion"/>
  </si>
  <si>
    <t>花</t>
    <phoneticPr fontId="20" type="noConversion"/>
  </si>
  <si>
    <t>肉絲</t>
    <phoneticPr fontId="20" type="noConversion"/>
  </si>
  <si>
    <t>鍋</t>
    <phoneticPr fontId="20" type="noConversion"/>
  </si>
  <si>
    <t>燒</t>
    <phoneticPr fontId="20" type="noConversion"/>
  </si>
  <si>
    <t>2.香菇</t>
    <phoneticPr fontId="20" type="noConversion"/>
  </si>
  <si>
    <t>蔬</t>
    <phoneticPr fontId="20" type="noConversion"/>
  </si>
  <si>
    <t>什</t>
    <phoneticPr fontId="20" type="noConversion"/>
  </si>
  <si>
    <t>錦</t>
    <phoneticPr fontId="20" type="noConversion"/>
  </si>
  <si>
    <t>1.玉米粒</t>
    <phoneticPr fontId="20" type="noConversion"/>
  </si>
  <si>
    <t>2.馬鈴薯</t>
    <phoneticPr fontId="20" type="noConversion"/>
  </si>
  <si>
    <t>4.濃湯粉</t>
    <phoneticPr fontId="20" type="noConversion"/>
  </si>
  <si>
    <t>6.洋蔥</t>
    <phoneticPr fontId="20" type="noConversion"/>
  </si>
  <si>
    <t>香</t>
    <phoneticPr fontId="20" type="noConversion"/>
  </si>
  <si>
    <t>新鮮魚丁</t>
    <phoneticPr fontId="20" type="noConversion"/>
  </si>
  <si>
    <t>酥</t>
    <phoneticPr fontId="20" type="noConversion"/>
  </si>
  <si>
    <t>魚</t>
    <phoneticPr fontId="20" type="noConversion"/>
  </si>
  <si>
    <t>(炸)</t>
    <phoneticPr fontId="20" type="noConversion"/>
  </si>
  <si>
    <t>1.紅蘿蔔</t>
    <phoneticPr fontId="20" type="noConversion"/>
  </si>
  <si>
    <t>絲</t>
    <phoneticPr fontId="20" type="noConversion"/>
  </si>
  <si>
    <t>2.肉絲</t>
    <phoneticPr fontId="20" type="noConversion"/>
  </si>
  <si>
    <t>高</t>
    <phoneticPr fontId="20" type="noConversion"/>
  </si>
  <si>
    <t>3.高麗菜</t>
    <phoneticPr fontId="20" type="noConversion"/>
  </si>
  <si>
    <t>麗</t>
    <phoneticPr fontId="20" type="noConversion"/>
  </si>
  <si>
    <t>黃</t>
    <phoneticPr fontId="20" type="noConversion"/>
  </si>
  <si>
    <t>瓜</t>
    <phoneticPr fontId="20" type="noConversion"/>
  </si>
  <si>
    <t>2.雞肉</t>
    <phoneticPr fontId="20" type="noConversion"/>
  </si>
  <si>
    <t>回</t>
    <phoneticPr fontId="20" type="noConversion"/>
  </si>
  <si>
    <t>1.肉片</t>
    <phoneticPr fontId="20" type="noConversion"/>
  </si>
  <si>
    <t>2.紅蘿蔔</t>
    <phoneticPr fontId="20" type="noConversion"/>
  </si>
  <si>
    <t>5.高麗菜</t>
    <phoneticPr fontId="20" type="noConversion"/>
  </si>
  <si>
    <t>5.豆瓣醬</t>
    <phoneticPr fontId="20" type="noConversion"/>
  </si>
  <si>
    <t>蘿</t>
    <phoneticPr fontId="20" type="noConversion"/>
  </si>
  <si>
    <t>1.蘿蔔</t>
    <phoneticPr fontId="20" type="noConversion"/>
  </si>
  <si>
    <t>蔔</t>
    <phoneticPr fontId="20" type="noConversion"/>
  </si>
  <si>
    <t>3.蒜酥</t>
    <phoneticPr fontId="20" type="noConversion"/>
  </si>
  <si>
    <t>紅</t>
    <phoneticPr fontId="20" type="noConversion"/>
  </si>
  <si>
    <t>雞蛋</t>
    <phoneticPr fontId="20" type="noConversion"/>
  </si>
  <si>
    <t>1.蔬菜(洋蔥.高麗菜.金針菇…等)</t>
    <phoneticPr fontId="20" type="noConversion"/>
  </si>
  <si>
    <t>腐</t>
    <phoneticPr fontId="20" type="noConversion"/>
  </si>
  <si>
    <t>2.油豆腐</t>
    <phoneticPr fontId="20" type="noConversion"/>
  </si>
  <si>
    <t>3.味噌</t>
    <phoneticPr fontId="20" type="noConversion"/>
  </si>
  <si>
    <t>雞肉</t>
    <phoneticPr fontId="20" type="noConversion"/>
  </si>
  <si>
    <t>杏鮑菇</t>
    <phoneticPr fontId="20" type="noConversion"/>
  </si>
  <si>
    <t>三</t>
    <phoneticPr fontId="20" type="noConversion"/>
  </si>
  <si>
    <t>杯</t>
  </si>
  <si>
    <t>九層塔</t>
    <phoneticPr fontId="20" type="noConversion"/>
  </si>
  <si>
    <t>薑片</t>
    <phoneticPr fontId="20" type="noConversion"/>
  </si>
  <si>
    <t>冬</t>
    <phoneticPr fontId="20" type="noConversion"/>
  </si>
  <si>
    <t>龍</t>
    <phoneticPr fontId="20" type="noConversion"/>
  </si>
  <si>
    <t>骨</t>
    <phoneticPr fontId="20" type="noConversion"/>
  </si>
  <si>
    <t>玉</t>
    <phoneticPr fontId="20" type="noConversion"/>
  </si>
  <si>
    <t>1.海芽</t>
    <phoneticPr fontId="20" type="noConversion"/>
  </si>
  <si>
    <t>芽</t>
    <phoneticPr fontId="20" type="noConversion"/>
  </si>
  <si>
    <t>1.大黃瓜</t>
    <phoneticPr fontId="20" type="noConversion"/>
  </si>
  <si>
    <t>開</t>
    <phoneticPr fontId="20" type="noConversion"/>
  </si>
  <si>
    <t>山東白</t>
    <phoneticPr fontId="20" type="noConversion"/>
  </si>
  <si>
    <t>陽</t>
    <phoneticPr fontId="20" type="noConversion"/>
  </si>
  <si>
    <t>蝦米</t>
    <phoneticPr fontId="20" type="noConversion"/>
  </si>
  <si>
    <t>(炒)</t>
  </si>
  <si>
    <t>4.紅蘿蔔</t>
    <phoneticPr fontId="20" type="noConversion"/>
  </si>
  <si>
    <t>黑麻油</t>
    <phoneticPr fontId="20" type="noConversion"/>
  </si>
  <si>
    <t>1.花椰菜</t>
    <phoneticPr fontId="20" type="noConversion"/>
  </si>
  <si>
    <t>菇</t>
    <phoneticPr fontId="20" type="noConversion"/>
  </si>
  <si>
    <t>3.香菇</t>
    <phoneticPr fontId="20" type="noConversion"/>
  </si>
  <si>
    <t>4.肉絲</t>
    <phoneticPr fontId="20" type="noConversion"/>
  </si>
  <si>
    <t>麵</t>
    <phoneticPr fontId="20" type="noConversion"/>
  </si>
  <si>
    <t>京</t>
  </si>
  <si>
    <t>醬</t>
  </si>
  <si>
    <t>1.海帶絲</t>
  </si>
  <si>
    <t>南</t>
    <phoneticPr fontId="20" type="noConversion"/>
  </si>
  <si>
    <t>公斤</t>
  </si>
  <si>
    <t>人數</t>
  </si>
  <si>
    <t>(一)</t>
  </si>
  <si>
    <t>(二)</t>
  </si>
  <si>
    <t>(三)</t>
  </si>
  <si>
    <t>(四)</t>
  </si>
  <si>
    <t>(五)</t>
  </si>
  <si>
    <t>菜名</t>
  </si>
  <si>
    <t>食材</t>
  </si>
  <si>
    <t>每人(g)</t>
  </si>
  <si>
    <t>C</t>
  </si>
  <si>
    <t>P</t>
  </si>
  <si>
    <t>V</t>
  </si>
  <si>
    <t>採購量</t>
  </si>
  <si>
    <t>標章類別</t>
  </si>
  <si>
    <t>白米</t>
  </si>
  <si>
    <t>糙</t>
  </si>
  <si>
    <t>糙米</t>
  </si>
  <si>
    <t>飯</t>
  </si>
  <si>
    <t>1.雞肉</t>
  </si>
  <si>
    <t>肉絲</t>
  </si>
  <si>
    <t>高麗菜</t>
  </si>
  <si>
    <t>(煮)</t>
  </si>
  <si>
    <t>5.馬鈴薯</t>
  </si>
  <si>
    <t>紅蘿蔔</t>
  </si>
  <si>
    <t>3.油蔥酥</t>
  </si>
  <si>
    <t>(炸)</t>
  </si>
  <si>
    <t xml:space="preserve">水果類(份)  </t>
  </si>
  <si>
    <t>年 級</t>
  </si>
  <si>
    <t>營養供應比例</t>
  </si>
  <si>
    <t>全穀雜糧類(份)</t>
  </si>
  <si>
    <t xml:space="preserve">豆魚蛋肉類(份) </t>
  </si>
  <si>
    <t xml:space="preserve">蔬菜類(份)  </t>
  </si>
  <si>
    <t xml:space="preserve">乳品類(份)  </t>
  </si>
  <si>
    <t>油脂與堅果種子類(份)</t>
  </si>
  <si>
    <t xml:space="preserve">總熱量  </t>
  </si>
  <si>
    <t>廠商營養師:</t>
  </si>
  <si>
    <t>執行秘書:</t>
  </si>
  <si>
    <t>校長:</t>
  </si>
  <si>
    <t>※本校一律使用國產豬.牛肉※</t>
  </si>
  <si>
    <t>1.肉丁</t>
  </si>
  <si>
    <t>黃</t>
  </si>
  <si>
    <t>1.絞肉</t>
  </si>
  <si>
    <t>雞塊</t>
  </si>
  <si>
    <t>2.洋蔥</t>
  </si>
  <si>
    <t>燜</t>
  </si>
  <si>
    <t>2.豆瓣醬</t>
  </si>
  <si>
    <t>香菇</t>
  </si>
  <si>
    <t>2.油豆腐</t>
  </si>
  <si>
    <t>排</t>
  </si>
  <si>
    <t>3.甜麵醬</t>
  </si>
  <si>
    <t>3.青椒</t>
  </si>
  <si>
    <t>骨</t>
  </si>
  <si>
    <t>4.排骨</t>
  </si>
  <si>
    <t>4.香菇</t>
  </si>
  <si>
    <t>塊</t>
  </si>
  <si>
    <t>(燒)</t>
  </si>
  <si>
    <t>金針菇</t>
  </si>
  <si>
    <t>燥</t>
  </si>
  <si>
    <t>(滷)</t>
  </si>
  <si>
    <t>海</t>
  </si>
  <si>
    <t>2.龍骨</t>
  </si>
  <si>
    <t>龍</t>
  </si>
  <si>
    <t xml:space="preserve">時令蔬菜       </t>
  </si>
  <si>
    <r>
      <t>全榖雜糧類</t>
    </r>
    <r>
      <rPr>
        <b/>
        <sz val="7.5"/>
        <color rgb="FF800000"/>
        <rFont val="新細明體"/>
        <family val="1"/>
        <charset val="136"/>
      </rPr>
      <t>(份)</t>
    </r>
    <phoneticPr fontId="20" type="noConversion"/>
  </si>
  <si>
    <r>
      <t>豆魚蛋肉類</t>
    </r>
    <r>
      <rPr>
        <b/>
        <sz val="7.5"/>
        <color rgb="FF0000FF"/>
        <rFont val="新細明體"/>
        <family val="1"/>
        <charset val="136"/>
      </rPr>
      <t>(份)</t>
    </r>
    <phoneticPr fontId="20" type="noConversion"/>
  </si>
  <si>
    <r>
      <t>蔬  菜  類</t>
    </r>
    <r>
      <rPr>
        <b/>
        <sz val="7.5"/>
        <color rgb="FF008000"/>
        <rFont val="新細明體"/>
        <family val="1"/>
        <charset val="136"/>
      </rPr>
      <t>(份)</t>
    </r>
    <phoneticPr fontId="20" type="noConversion"/>
  </si>
  <si>
    <r>
      <t>油脂類</t>
    </r>
    <r>
      <rPr>
        <b/>
        <sz val="7.5"/>
        <color rgb="FF7030A0"/>
        <rFont val="新細明體"/>
        <family val="1"/>
        <charset val="136"/>
      </rPr>
      <t>(份)</t>
    </r>
    <phoneticPr fontId="20" type="noConversion"/>
  </si>
  <si>
    <r>
      <t>水果 類</t>
    </r>
    <r>
      <rPr>
        <b/>
        <sz val="7.5"/>
        <color rgb="FFFF0000"/>
        <rFont val="新細明體"/>
        <family val="1"/>
        <charset val="136"/>
      </rPr>
      <t>(份)</t>
    </r>
    <phoneticPr fontId="20" type="noConversion"/>
  </si>
  <si>
    <r>
      <t>乳品類</t>
    </r>
    <r>
      <rPr>
        <b/>
        <sz val="7.5"/>
        <color theme="9" tint="-0.249977111117893"/>
        <rFont val="新細明體"/>
        <family val="1"/>
        <charset val="136"/>
      </rPr>
      <t>(份)</t>
    </r>
    <phoneticPr fontId="20" type="noConversion"/>
  </si>
  <si>
    <t>南瓜豆腐煲</t>
    <phoneticPr fontId="20" type="noConversion"/>
  </si>
  <si>
    <t>紅絲炒蛋</t>
    <phoneticPr fontId="20" type="noConversion"/>
  </si>
  <si>
    <t>履歷豆漿</t>
    <phoneticPr fontId="20" type="noConversion"/>
  </si>
  <si>
    <t>黑胡椒雞肉</t>
    <phoneticPr fontId="20" type="noConversion"/>
  </si>
  <si>
    <t>黑</t>
    <phoneticPr fontId="20" type="noConversion"/>
  </si>
  <si>
    <t>椒</t>
    <phoneticPr fontId="20" type="noConversion"/>
  </si>
  <si>
    <t>2.黑胡椒醬</t>
    <phoneticPr fontId="20" type="noConversion"/>
  </si>
  <si>
    <t>胡</t>
    <phoneticPr fontId="20" type="noConversion"/>
  </si>
  <si>
    <t>粉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</si>
  <si>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</si>
  <si>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t>金針菇</t>
    <phoneticPr fontId="20" type="noConversion"/>
  </si>
  <si>
    <t>蒜</t>
    <phoneticPr fontId="20" type="noConversion"/>
  </si>
  <si>
    <t>頭</t>
    <phoneticPr fontId="20" type="noConversion"/>
  </si>
  <si>
    <t>蒜頭</t>
    <phoneticPr fontId="20" type="noConversion"/>
  </si>
  <si>
    <t>烏</t>
    <phoneticPr fontId="20" type="noConversion"/>
  </si>
  <si>
    <t>排</t>
    <phoneticPr fontId="20" type="noConversion"/>
  </si>
  <si>
    <t>4.蒜酥</t>
  </si>
  <si>
    <t>南瓜</t>
    <phoneticPr fontId="20" type="noConversion"/>
  </si>
  <si>
    <t>豆腐</t>
    <phoneticPr fontId="20" type="noConversion"/>
  </si>
  <si>
    <t>青蔥</t>
    <phoneticPr fontId="20" type="noConversion"/>
  </si>
  <si>
    <t>煲</t>
    <phoneticPr fontId="20" type="noConversion"/>
  </si>
  <si>
    <t>芹香蔬菜湯</t>
    <phoneticPr fontId="20" type="noConversion"/>
  </si>
  <si>
    <t>芹</t>
    <phoneticPr fontId="20" type="noConversion"/>
  </si>
  <si>
    <t>芹菜</t>
    <phoneticPr fontId="20" type="noConversion"/>
  </si>
  <si>
    <t>山東白菜</t>
    <phoneticPr fontId="20" type="noConversion"/>
  </si>
  <si>
    <t>關</t>
    <phoneticPr fontId="20" type="noConversion"/>
  </si>
  <si>
    <t>1.米血</t>
    <phoneticPr fontId="20" type="noConversion"/>
  </si>
  <si>
    <t>東</t>
  </si>
  <si>
    <t>2.菇類(例:香菇.杏鮑菇.金針菇…等)</t>
    <phoneticPr fontId="20" type="noConversion"/>
  </si>
  <si>
    <t>煮</t>
    <phoneticPr fontId="20" type="noConversion"/>
  </si>
  <si>
    <t>3.白蘿蔔</t>
    <phoneticPr fontId="20" type="noConversion"/>
  </si>
  <si>
    <t>關東煮</t>
    <phoneticPr fontId="20" type="noConversion"/>
  </si>
  <si>
    <t>水果類每人1份</t>
    <phoneticPr fontId="20" type="noConversion"/>
  </si>
  <si>
    <t>鮮奶每人1份</t>
    <phoneticPr fontId="20" type="noConversion"/>
  </si>
  <si>
    <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  <phoneticPr fontId="20" type="noConversion"/>
  </si>
  <si>
    <t>(滷)</t>
    <phoneticPr fontId="20" type="noConversion"/>
  </si>
  <si>
    <t>玉米</t>
    <phoneticPr fontId="20" type="noConversion"/>
  </si>
  <si>
    <t>酥炸百匯</t>
  </si>
  <si>
    <t>大溪豆乾</t>
    <phoneticPr fontId="20" type="noConversion"/>
  </si>
  <si>
    <t>紅燒麵輪</t>
  </si>
  <si>
    <t>海芽味噌湯</t>
    <phoneticPr fontId="20" type="noConversion"/>
  </si>
  <si>
    <t>蘿蔔湯</t>
    <phoneticPr fontId="20" type="noConversion"/>
  </si>
  <si>
    <t>回鍋素肉</t>
    <phoneticPr fontId="20" type="noConversion"/>
  </si>
  <si>
    <t>海芽蛋花湯</t>
    <phoneticPr fontId="20" type="noConversion"/>
  </si>
  <si>
    <t>蒸</t>
    <phoneticPr fontId="20" type="noConversion"/>
  </si>
  <si>
    <t>1.雞蛋</t>
    <phoneticPr fontId="20" type="noConversion"/>
  </si>
  <si>
    <t>瘦</t>
    <phoneticPr fontId="20" type="noConversion"/>
  </si>
  <si>
    <t>粥</t>
    <phoneticPr fontId="20" type="noConversion"/>
  </si>
  <si>
    <t>蔥</t>
    <phoneticPr fontId="20" type="noConversion"/>
  </si>
  <si>
    <t>馬</t>
    <phoneticPr fontId="20" type="noConversion"/>
  </si>
  <si>
    <t>鈴</t>
    <phoneticPr fontId="20" type="noConversion"/>
  </si>
  <si>
    <t>薯</t>
    <phoneticPr fontId="20" type="noConversion"/>
  </si>
  <si>
    <t>瓠</t>
    <phoneticPr fontId="20" type="noConversion"/>
  </si>
  <si>
    <t>1.瓠瓜</t>
    <phoneticPr fontId="20" type="noConversion"/>
  </si>
  <si>
    <t>翅</t>
    <phoneticPr fontId="20" type="noConversion"/>
  </si>
  <si>
    <t>紫</t>
    <phoneticPr fontId="20" type="noConversion"/>
  </si>
  <si>
    <t>滷</t>
    <phoneticPr fontId="20" type="noConversion"/>
  </si>
  <si>
    <t>3.豆瓣醬</t>
    <phoneticPr fontId="20" type="noConversion"/>
  </si>
  <si>
    <t>1.豬肉片</t>
    <phoneticPr fontId="20" type="noConversion"/>
  </si>
  <si>
    <t>2.蒜頭</t>
    <phoneticPr fontId="20" type="noConversion"/>
  </si>
  <si>
    <t>馬鈴薯</t>
    <phoneticPr fontId="20" type="noConversion"/>
  </si>
  <si>
    <t>洋蔥</t>
    <phoneticPr fontId="20" type="noConversion"/>
  </si>
  <si>
    <t>4.高麗菜</t>
    <phoneticPr fontId="20" type="noConversion"/>
  </si>
  <si>
    <t>古早味飯湯</t>
    <phoneticPr fontId="20" type="noConversion"/>
  </si>
  <si>
    <t>蒜頭鮮菇雞</t>
    <phoneticPr fontId="20" type="noConversion"/>
  </si>
  <si>
    <t>紅燒油腐</t>
    <phoneticPr fontId="20" type="noConversion"/>
  </si>
  <si>
    <t>什錦瘦肉粥</t>
    <phoneticPr fontId="20" type="noConversion"/>
  </si>
  <si>
    <t>沙茶肉片</t>
    <phoneticPr fontId="20" type="noConversion"/>
  </si>
  <si>
    <t>香炒綠花椰</t>
    <phoneticPr fontId="20" type="noConversion"/>
  </si>
  <si>
    <t>黃瓜龍骨湯</t>
    <phoneticPr fontId="20" type="noConversion"/>
  </si>
  <si>
    <t>柴</t>
    <phoneticPr fontId="20" type="noConversion"/>
  </si>
  <si>
    <t>3.柴魚</t>
    <phoneticPr fontId="20" type="noConversion"/>
  </si>
  <si>
    <t>沙</t>
    <phoneticPr fontId="20" type="noConversion"/>
  </si>
  <si>
    <t>茶</t>
    <phoneticPr fontId="20" type="noConversion"/>
  </si>
  <si>
    <t>帶</t>
    <phoneticPr fontId="20" type="noConversion"/>
  </si>
  <si>
    <t>古</t>
    <phoneticPr fontId="20" type="noConversion"/>
  </si>
  <si>
    <t>早</t>
    <phoneticPr fontId="20" type="noConversion"/>
  </si>
  <si>
    <t>鮮</t>
    <phoneticPr fontId="20" type="noConversion"/>
  </si>
  <si>
    <t>椰</t>
    <phoneticPr fontId="20" type="noConversion"/>
  </si>
  <si>
    <t>麻</t>
  </si>
  <si>
    <t>婆</t>
  </si>
  <si>
    <t>2.絞肉</t>
    <phoneticPr fontId="20" type="noConversion"/>
  </si>
  <si>
    <t>腐</t>
  </si>
  <si>
    <t>4.青蔥</t>
    <phoneticPr fontId="20" type="noConversion"/>
  </si>
  <si>
    <t>(燴)</t>
    <phoneticPr fontId="20" type="noConversion"/>
  </si>
  <si>
    <t>3.絞肉</t>
    <phoneticPr fontId="20" type="noConversion"/>
  </si>
  <si>
    <t>菜包</t>
    <phoneticPr fontId="20" type="noConversion"/>
  </si>
  <si>
    <t>什錦粥</t>
    <phoneticPr fontId="20" type="noConversion"/>
  </si>
  <si>
    <t xml:space="preserve">  本菜單部分食材含有甲殼類、芒果、蛋、奶類、堅果類、花生、芝麻、魚類、大豆、含麩質之穀物、使用亞硫酸鹽類等11種及其製品，若為過敏體質請至「校園食材登錄平台2.0」查詢食材資訊並避免食用</t>
    <phoneticPr fontId="20" type="noConversion"/>
  </si>
  <si>
    <t xml:space="preserve">  本菜單部分食材含有芒果、蛋、奶類、堅果類、花生、芝麻、大豆、含麩質之穀物、使用亞硫酸鹽類等11種及其製品，若為過敏體質請至「校園食材登錄平台2.0」查詢食材資訊並避免食用</t>
    <phoneticPr fontId="20" type="noConversion"/>
  </si>
  <si>
    <t>12/1 ＜一＞</t>
    <phoneticPr fontId="20" type="noConversion"/>
  </si>
  <si>
    <t>12/2 ＜二＞</t>
    <phoneticPr fontId="20" type="noConversion"/>
  </si>
  <si>
    <t>12/3 ＜三＞</t>
    <phoneticPr fontId="20" type="noConversion"/>
  </si>
  <si>
    <t>12/5 ＜五＞</t>
    <phoneticPr fontId="20" type="noConversion"/>
  </si>
  <si>
    <t>12/9＜二＞</t>
    <phoneticPr fontId="20" type="noConversion"/>
  </si>
  <si>
    <t>12/10＜三＞</t>
    <phoneticPr fontId="20" type="noConversion"/>
  </si>
  <si>
    <t>12/11＜四＞</t>
    <phoneticPr fontId="20" type="noConversion"/>
  </si>
  <si>
    <t>12/12＜五＞</t>
    <phoneticPr fontId="20" type="noConversion"/>
  </si>
  <si>
    <t>12/15＜一＞</t>
    <phoneticPr fontId="20" type="noConversion"/>
  </si>
  <si>
    <t>12/16＜二＞</t>
    <phoneticPr fontId="20" type="noConversion"/>
  </si>
  <si>
    <t>12/17＜三＞</t>
    <phoneticPr fontId="20" type="noConversion"/>
  </si>
  <si>
    <t>12/18＜四＞</t>
    <phoneticPr fontId="20" type="noConversion"/>
  </si>
  <si>
    <t>12/19＜五＞</t>
    <phoneticPr fontId="20" type="noConversion"/>
  </si>
  <si>
    <t>12/22＜一＞</t>
    <phoneticPr fontId="20" type="noConversion"/>
  </si>
  <si>
    <t xml:space="preserve">12/23＜二＞ </t>
    <phoneticPr fontId="20" type="noConversion"/>
  </si>
  <si>
    <t>12/24＜三＞</t>
    <phoneticPr fontId="20" type="noConversion"/>
  </si>
  <si>
    <t>12/25＜四＞</t>
    <phoneticPr fontId="20" type="noConversion"/>
  </si>
  <si>
    <t>12/26＜五＞</t>
    <phoneticPr fontId="20" type="noConversion"/>
  </si>
  <si>
    <t>12/29＜一＞</t>
    <phoneticPr fontId="20" type="noConversion"/>
  </si>
  <si>
    <t>12/30＜二＞</t>
    <phoneticPr fontId="20" type="noConversion"/>
  </si>
  <si>
    <t>12/31＜三＞</t>
    <phoneticPr fontId="20" type="noConversion"/>
  </si>
  <si>
    <t>行憲紀念日</t>
    <phoneticPr fontId="20" type="noConversion"/>
  </si>
  <si>
    <t>114年12月營養午餐</t>
    <phoneticPr fontId="20" type="noConversion"/>
  </si>
  <si>
    <t>洋蔥炒蛋</t>
    <phoneticPr fontId="20" type="noConversion"/>
  </si>
  <si>
    <t>日式蒸蛋</t>
    <phoneticPr fontId="20" type="noConversion"/>
  </si>
  <si>
    <t>海芽炒蛋</t>
    <phoneticPr fontId="20" type="noConversion"/>
  </si>
  <si>
    <t>風味高麗菜</t>
    <phoneticPr fontId="20" type="noConversion"/>
  </si>
  <si>
    <r>
      <t xml:space="preserve">12/4 ＜四＞    </t>
    </r>
    <r>
      <rPr>
        <b/>
        <sz val="10"/>
        <rFont val="新細明體"/>
        <family val="1"/>
        <charset val="136"/>
      </rPr>
      <t>高鈣飲食日</t>
    </r>
    <phoneticPr fontId="20" type="noConversion"/>
  </si>
  <si>
    <t>油腐肉燥</t>
    <phoneticPr fontId="20" type="noConversion"/>
  </si>
  <si>
    <t>鮮菇瓠瓜</t>
    <phoneticPr fontId="20" type="noConversion"/>
  </si>
  <si>
    <t>味噌湯烏龍</t>
    <phoneticPr fontId="20" type="noConversion"/>
  </si>
  <si>
    <t>麻婆豆腐丼飯</t>
    <phoneticPr fontId="20" type="noConversion"/>
  </si>
  <si>
    <t>日式味噌湯</t>
    <phoneticPr fontId="20" type="noConversion"/>
  </si>
  <si>
    <t>無骨雞排</t>
    <phoneticPr fontId="20" type="noConversion"/>
  </si>
  <si>
    <t>馬鈴薯燉肉</t>
    <phoneticPr fontId="20" type="noConversion"/>
  </si>
  <si>
    <t>意麵</t>
    <phoneticPr fontId="20" type="noConversion"/>
  </si>
  <si>
    <t>鍋燒意麵</t>
    <phoneticPr fontId="20" type="noConversion"/>
  </si>
  <si>
    <t>玉米龍骨湯</t>
    <phoneticPr fontId="20" type="noConversion"/>
  </si>
  <si>
    <t>小雞塊*2</t>
    <phoneticPr fontId="20" type="noConversion"/>
  </si>
  <si>
    <t>金針蛋花湯</t>
    <phoneticPr fontId="20" type="noConversion"/>
  </si>
  <si>
    <t>時蔬炒肉絲</t>
    <phoneticPr fontId="20" type="noConversion"/>
  </si>
  <si>
    <t>海帶雙絲</t>
    <phoneticPr fontId="20" type="noConversion"/>
  </si>
  <si>
    <t>絲瓜冬粉</t>
    <phoneticPr fontId="20" type="noConversion"/>
  </si>
  <si>
    <t>油腐味噌湯</t>
    <phoneticPr fontId="20" type="noConversion"/>
  </si>
  <si>
    <t>玉米肉末</t>
    <phoneticPr fontId="20" type="noConversion"/>
  </si>
  <si>
    <t>蘿蔔雞肉湯</t>
    <phoneticPr fontId="20" type="noConversion"/>
  </si>
  <si>
    <t>咖哩雞</t>
    <phoneticPr fontId="20" type="noConversion"/>
  </si>
  <si>
    <t>紅燒排骨</t>
    <phoneticPr fontId="20" type="noConversion"/>
  </si>
  <si>
    <t>玉米炒蛋</t>
    <phoneticPr fontId="20" type="noConversion"/>
  </si>
  <si>
    <t xml:space="preserve"> 114學年度    第一學期  第15週學生午餐供應週期性食譜設計表</t>
    <phoneticPr fontId="20" type="noConversion"/>
  </si>
  <si>
    <t xml:space="preserve"> 114學年度    第一學期  第16週學生午餐供應週期性食譜設計表</t>
    <phoneticPr fontId="20" type="noConversion"/>
  </si>
  <si>
    <t xml:space="preserve"> 114學年度    第一學期  第17週學生午餐供應週期性食譜設計表</t>
    <phoneticPr fontId="20" type="noConversion"/>
  </si>
  <si>
    <t xml:space="preserve"> 114學年度    第一學期  第18週學生午餐供應週期性食譜設計表</t>
    <phoneticPr fontId="20" type="noConversion"/>
  </si>
  <si>
    <t>滷大白菜</t>
    <phoneticPr fontId="20" type="noConversion"/>
  </si>
  <si>
    <t>什錦滷味</t>
    <phoneticPr fontId="20" type="noConversion"/>
  </si>
  <si>
    <t>玉米湯</t>
    <phoneticPr fontId="20" type="noConversion"/>
  </si>
  <si>
    <t>海芽針菇湯</t>
    <phoneticPr fontId="20" type="noConversion"/>
  </si>
  <si>
    <t>黃瓜湯</t>
    <phoneticPr fontId="20" type="noConversion"/>
  </si>
  <si>
    <t>金針菇菇湯</t>
    <phoneticPr fontId="20" type="noConversion"/>
  </si>
  <si>
    <t>香滷大溪豆乾</t>
    <phoneticPr fontId="20" type="noConversion"/>
  </si>
  <si>
    <t>三杯豆包</t>
    <phoneticPr fontId="20" type="noConversion"/>
  </si>
  <si>
    <t>蒲燒素鰻魚</t>
    <phoneticPr fontId="20" type="noConversion"/>
  </si>
  <si>
    <t>咖哩素雞丁</t>
    <phoneticPr fontId="20" type="noConversion"/>
  </si>
  <si>
    <t>泡菜豆輪</t>
    <phoneticPr fontId="20" type="noConversion"/>
  </si>
  <si>
    <t>紅絲炒豆皮</t>
    <phoneticPr fontId="20" type="noConversion"/>
  </si>
  <si>
    <t>黑胡椒豆腸</t>
    <phoneticPr fontId="20" type="noConversion"/>
  </si>
  <si>
    <t>蘑菇豆腸</t>
    <phoneticPr fontId="20" type="noConversion"/>
  </si>
  <si>
    <t>玉米奶酥*2</t>
    <phoneticPr fontId="20" type="noConversion"/>
  </si>
  <si>
    <t>塔香海茸</t>
    <phoneticPr fontId="20" type="noConversion"/>
  </si>
  <si>
    <t>日式佃煮</t>
    <phoneticPr fontId="20" type="noConversion"/>
  </si>
  <si>
    <t>玉米三色</t>
    <phoneticPr fontId="20" type="noConversion"/>
  </si>
  <si>
    <t>芹香豆乾</t>
    <phoneticPr fontId="20" type="noConversion"/>
  </si>
  <si>
    <t>番茄豆腐</t>
    <phoneticPr fontId="20" type="noConversion"/>
  </si>
  <si>
    <t>香炒薯絲</t>
    <phoneticPr fontId="20" type="noConversion"/>
  </si>
  <si>
    <t>客家小炒</t>
    <phoneticPr fontId="20" type="noConversion"/>
  </si>
  <si>
    <t>蔬菜素黑輪</t>
    <phoneticPr fontId="20" type="noConversion"/>
  </si>
  <si>
    <t>蜜汁乾丁</t>
    <phoneticPr fontId="20" type="noConversion"/>
  </si>
  <si>
    <t>鮮菇雞肉湯</t>
    <phoneticPr fontId="20" type="noConversion"/>
  </si>
  <si>
    <t>麻油雞</t>
    <phoneticPr fontId="20" type="noConversion"/>
  </si>
  <si>
    <t>黑糖馬拉糕</t>
    <phoneticPr fontId="20" type="noConversion"/>
  </si>
  <si>
    <t>蔥油雞塊</t>
    <phoneticPr fontId="20" type="noConversion"/>
  </si>
  <si>
    <t>香酥肉排</t>
    <phoneticPr fontId="20" type="noConversion"/>
  </si>
  <si>
    <t>蘑菇雞柳</t>
    <phoneticPr fontId="20" type="noConversion"/>
  </si>
  <si>
    <t>鮮菇龍骨湯</t>
    <phoneticPr fontId="20" type="noConversion"/>
  </si>
  <si>
    <t>柴魚味噌湯</t>
    <phoneticPr fontId="20" type="noConversion"/>
  </si>
  <si>
    <t>麻油豆腐</t>
    <phoneticPr fontId="20" type="noConversion"/>
  </si>
  <si>
    <t>鮮菇什錦湯</t>
    <phoneticPr fontId="20" type="noConversion"/>
  </si>
  <si>
    <t>鮮菇時蔬湯</t>
    <phoneticPr fontId="20" type="noConversion"/>
  </si>
  <si>
    <t>和風味噌湯</t>
    <phoneticPr fontId="20" type="noConversion"/>
  </si>
  <si>
    <t>瓠瓜湯</t>
    <phoneticPr fontId="20" type="noConversion"/>
  </si>
  <si>
    <t>素小雞塊*2</t>
    <phoneticPr fontId="20" type="noConversion"/>
  </si>
  <si>
    <t xml:space="preserve"> 114學年度    第一學期  第14週學生午餐供應週期性食譜設計表</t>
    <phoneticPr fontId="20" type="noConversion"/>
  </si>
  <si>
    <t>海芽</t>
    <phoneticPr fontId="20" type="noConversion"/>
  </si>
  <si>
    <t>地</t>
    <phoneticPr fontId="20" type="noConversion"/>
  </si>
  <si>
    <t>圓</t>
    <phoneticPr fontId="20" type="noConversion"/>
  </si>
  <si>
    <t>地瓜</t>
    <phoneticPr fontId="20" type="noConversion"/>
  </si>
  <si>
    <t>豬肉</t>
    <phoneticPr fontId="20" type="noConversion"/>
  </si>
  <si>
    <t>2.豆腐</t>
    <phoneticPr fontId="20" type="noConversion"/>
  </si>
  <si>
    <t>麻</t>
    <phoneticPr fontId="20" type="noConversion"/>
  </si>
  <si>
    <t>3.麻油</t>
    <phoneticPr fontId="20" type="noConversion"/>
  </si>
  <si>
    <t>(魯)</t>
    <phoneticPr fontId="20" type="noConversion"/>
  </si>
  <si>
    <t>海帶結</t>
    <phoneticPr fontId="20" type="noConversion"/>
  </si>
  <si>
    <t>香滷雞翅</t>
    <phoneticPr fontId="20" type="noConversion"/>
  </si>
  <si>
    <t>地瓜紫薯涼圓</t>
    <phoneticPr fontId="20" type="noConversion"/>
  </si>
  <si>
    <t>涼</t>
    <phoneticPr fontId="20" type="noConversion"/>
  </si>
  <si>
    <t>紫薯涼圓</t>
    <phoneticPr fontId="20" type="noConversion"/>
  </si>
  <si>
    <t>玉蜀黍</t>
    <phoneticPr fontId="20" type="noConversion"/>
  </si>
  <si>
    <t>TAP履歷豆漿</t>
    <phoneticPr fontId="20" type="noConversion"/>
  </si>
  <si>
    <t>肉片</t>
    <phoneticPr fontId="20" type="noConversion"/>
  </si>
  <si>
    <t>味噌</t>
    <phoneticPr fontId="20" type="noConversion"/>
  </si>
  <si>
    <t>新鮮筍片</t>
    <phoneticPr fontId="20" type="noConversion"/>
  </si>
  <si>
    <t>高麗菜</t>
    <phoneticPr fontId="20" type="noConversion"/>
  </si>
  <si>
    <t>玉米粒</t>
    <phoneticPr fontId="20" type="noConversion"/>
  </si>
  <si>
    <t>豆芽菜</t>
    <phoneticPr fontId="20" type="noConversion"/>
  </si>
  <si>
    <t>海帶芽</t>
    <phoneticPr fontId="20" type="noConversion"/>
  </si>
  <si>
    <t>拉</t>
    <phoneticPr fontId="20" type="noConversion"/>
  </si>
  <si>
    <t>糕</t>
    <phoneticPr fontId="20" type="noConversion"/>
  </si>
  <si>
    <t>(蒸)</t>
    <phoneticPr fontId="20" type="noConversion"/>
  </si>
  <si>
    <t>風</t>
    <phoneticPr fontId="20" type="noConversion"/>
  </si>
  <si>
    <t>雙</t>
    <phoneticPr fontId="20" type="noConversion"/>
  </si>
  <si>
    <t>2.豆干絲</t>
    <phoneticPr fontId="20" type="noConversion"/>
  </si>
  <si>
    <t>排骨肉</t>
    <phoneticPr fontId="20" type="noConversion"/>
  </si>
  <si>
    <t>白蘿蔔</t>
    <phoneticPr fontId="20" type="noConversion"/>
  </si>
  <si>
    <t>日</t>
    <phoneticPr fontId="20" type="noConversion"/>
  </si>
  <si>
    <t>式</t>
    <phoneticPr fontId="20" type="noConversion"/>
  </si>
  <si>
    <t>洋</t>
    <phoneticPr fontId="20" type="noConversion"/>
  </si>
  <si>
    <t>瓠瓜</t>
    <phoneticPr fontId="20" type="noConversion"/>
  </si>
  <si>
    <t>1.冬瓜</t>
    <phoneticPr fontId="20" type="noConversion"/>
  </si>
  <si>
    <t>滷包</t>
    <phoneticPr fontId="20" type="noConversion"/>
  </si>
  <si>
    <t>丼</t>
    <phoneticPr fontId="20" type="noConversion"/>
  </si>
  <si>
    <t>金</t>
    <phoneticPr fontId="20" type="noConversion"/>
  </si>
  <si>
    <t>針</t>
    <phoneticPr fontId="20" type="noConversion"/>
  </si>
  <si>
    <t>蘑</t>
    <phoneticPr fontId="20" type="noConversion"/>
  </si>
  <si>
    <t>柳</t>
    <phoneticPr fontId="20" type="noConversion"/>
  </si>
  <si>
    <t>雞柳</t>
    <phoneticPr fontId="20" type="noConversion"/>
  </si>
  <si>
    <t>蘑菇醬</t>
    <phoneticPr fontId="20" type="noConversion"/>
  </si>
  <si>
    <t>絲瓜</t>
    <phoneticPr fontId="20" type="noConversion"/>
  </si>
  <si>
    <t>冬粉</t>
    <phoneticPr fontId="20" type="noConversion"/>
  </si>
  <si>
    <t>1.里肌肉絲</t>
    <phoneticPr fontId="20" type="noConversion"/>
  </si>
  <si>
    <t>2.胡蘿蔔絲</t>
    <phoneticPr fontId="20" type="noConversion"/>
  </si>
  <si>
    <t>紅豆</t>
    <phoneticPr fontId="20" type="noConversion"/>
  </si>
  <si>
    <t>紅白湯圓</t>
    <phoneticPr fontId="20" type="noConversion"/>
  </si>
  <si>
    <t>小</t>
    <phoneticPr fontId="20" type="noConversion"/>
  </si>
  <si>
    <t>塊</t>
    <phoneticPr fontId="20" type="noConversion"/>
  </si>
  <si>
    <t>小雞塊</t>
    <phoneticPr fontId="20" type="noConversion"/>
  </si>
  <si>
    <t>無</t>
    <phoneticPr fontId="20" type="noConversion"/>
  </si>
  <si>
    <t>咖</t>
    <phoneticPr fontId="20" type="noConversion"/>
  </si>
  <si>
    <t>哩</t>
    <phoneticPr fontId="20" type="noConversion"/>
  </si>
  <si>
    <t>4.洋蔥</t>
    <phoneticPr fontId="20" type="noConversion"/>
  </si>
  <si>
    <t>末</t>
    <phoneticPr fontId="20" type="noConversion"/>
  </si>
  <si>
    <t>意</t>
    <phoneticPr fontId="20" type="noConversion"/>
  </si>
  <si>
    <t>料</t>
    <phoneticPr fontId="20" type="noConversion"/>
  </si>
  <si>
    <t>沙茶醬</t>
    <phoneticPr fontId="20" type="noConversion"/>
  </si>
  <si>
    <t>4.凍豆腐</t>
    <phoneticPr fontId="20" type="noConversion"/>
  </si>
  <si>
    <t>行憲紀念日放假</t>
    <phoneticPr fontId="20" type="noConversion"/>
  </si>
  <si>
    <t>4.時蔬(洋蔥、高麗菜、山東白等)</t>
    <phoneticPr fontId="20" type="noConversion"/>
  </si>
  <si>
    <t>鮮菇</t>
    <phoneticPr fontId="20" type="noConversion"/>
  </si>
  <si>
    <t>瓠瓜龍骨湯</t>
    <phoneticPr fontId="20" type="noConversion"/>
  </si>
  <si>
    <t>冬瓜雞肉湯</t>
    <phoneticPr fontId="20" type="noConversion"/>
  </si>
  <si>
    <t>1.鮮菇(黑蠔菇、白精靈菇)</t>
    <phoneticPr fontId="20" type="noConversion"/>
  </si>
  <si>
    <t>5.洋蔥</t>
    <phoneticPr fontId="20" type="noConversion"/>
  </si>
  <si>
    <t>1.絞肉</t>
    <phoneticPr fontId="20" type="noConversion"/>
  </si>
  <si>
    <t>5.杏鮑菇</t>
    <phoneticPr fontId="20" type="noConversion"/>
  </si>
  <si>
    <t>6.玉米粒</t>
    <phoneticPr fontId="20" type="noConversion"/>
  </si>
  <si>
    <t>7.雞蛋</t>
    <phoneticPr fontId="20" type="noConversion"/>
  </si>
  <si>
    <t>香菇絲</t>
    <phoneticPr fontId="20" type="noConversion"/>
  </si>
  <si>
    <t>排骨</t>
    <phoneticPr fontId="20" type="noConversion"/>
  </si>
  <si>
    <t>馬拉糕</t>
    <phoneticPr fontId="20" type="noConversion"/>
  </si>
  <si>
    <t>肉丁</t>
    <phoneticPr fontId="20" type="noConversion"/>
  </si>
  <si>
    <t>4.香菇絲</t>
    <phoneticPr fontId="20" type="noConversion"/>
  </si>
  <si>
    <t>1.山東白</t>
    <phoneticPr fontId="20" type="noConversion"/>
  </si>
  <si>
    <t>生雞翅</t>
    <phoneticPr fontId="20" type="noConversion"/>
  </si>
  <si>
    <t>香菇</t>
    <phoneticPr fontId="20" type="noConversion"/>
  </si>
  <si>
    <t>3.青花菜</t>
    <phoneticPr fontId="20" type="noConversion"/>
  </si>
  <si>
    <t>4.馬鈴薯</t>
    <phoneticPr fontId="20" type="noConversion"/>
  </si>
  <si>
    <t>1.鮮菇(黑豪菇、金針菇)</t>
    <phoneticPr fontId="20" type="noConversion"/>
  </si>
  <si>
    <t>絞肉</t>
    <phoneticPr fontId="20" type="noConversion"/>
  </si>
  <si>
    <t>龍骨</t>
    <phoneticPr fontId="20" type="noConversion"/>
  </si>
  <si>
    <t>玉米捲</t>
    <phoneticPr fontId="20" type="noConversion"/>
  </si>
  <si>
    <t>2.高麗菜</t>
    <phoneticPr fontId="20" type="noConversion"/>
  </si>
  <si>
    <t>紫米飯</t>
    <phoneticPr fontId="20" type="noConversion"/>
  </si>
  <si>
    <t>五穀飯</t>
    <phoneticPr fontId="20" type="noConversion"/>
  </si>
  <si>
    <t>保久乳</t>
    <phoneticPr fontId="20" type="noConversion"/>
  </si>
  <si>
    <t>紫米</t>
    <phoneticPr fontId="20" type="noConversion"/>
  </si>
  <si>
    <t>五穀米</t>
    <phoneticPr fontId="20" type="noConversion"/>
  </si>
  <si>
    <t>五</t>
    <phoneticPr fontId="20" type="noConversion"/>
  </si>
  <si>
    <t>穀</t>
    <phoneticPr fontId="20" type="noConversion"/>
  </si>
  <si>
    <t>芋泥包</t>
    <phoneticPr fontId="20" type="noConversion"/>
  </si>
  <si>
    <t>芋</t>
    <phoneticPr fontId="20" type="noConversion"/>
  </si>
  <si>
    <t>泥</t>
    <phoneticPr fontId="20" type="noConversion"/>
  </si>
  <si>
    <t>包</t>
    <phoneticPr fontId="20" type="noConversion"/>
  </si>
  <si>
    <t>國小1~3</t>
    <phoneticPr fontId="20" type="noConversion"/>
  </si>
  <si>
    <t>國小4~6</t>
    <phoneticPr fontId="20" type="noConversion"/>
  </si>
  <si>
    <t xml:space="preserve">12/8 ＜一＞ </t>
    <phoneticPr fontId="20" type="noConversion"/>
  </si>
  <si>
    <t>校慶補假</t>
    <phoneticPr fontId="20" type="noConversion"/>
  </si>
  <si>
    <t>建國國小</t>
    <phoneticPr fontId="20" type="noConversion"/>
  </si>
  <si>
    <t>食譜設計:大聚便當</t>
    <phoneticPr fontId="20" type="noConversion"/>
  </si>
  <si>
    <t xml:space="preserve">園主任：余宜樺  </t>
    <phoneticPr fontId="20" type="noConversion"/>
  </si>
  <si>
    <t xml:space="preserve"> 校長：温昇泓</t>
    <phoneticPr fontId="20" type="noConversion"/>
  </si>
  <si>
    <t>屏東市建國國小附設幼兒園</t>
    <phoneticPr fontId="20" type="noConversion"/>
  </si>
  <si>
    <t xml:space="preserve"> 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</si>
</sst>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);[Red]\(0.00\)"/>
  </numFmts>
  <fonts count="12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00B0F0"/>
      <name val="新細明體"/>
      <family val="1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theme="0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9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0"/>
      <color indexed="17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7.5"/>
      <color rgb="FF800000"/>
      <name val="新細明體"/>
      <family val="1"/>
      <charset val="136"/>
    </font>
    <font>
      <b/>
      <sz val="7.5"/>
      <color rgb="FF0000FF"/>
      <name val="新細明體"/>
      <family val="1"/>
      <charset val="136"/>
    </font>
    <font>
      <b/>
      <sz val="7.5"/>
      <color rgb="FF008000"/>
      <name val="新細明體"/>
      <family val="1"/>
      <charset val="136"/>
    </font>
    <font>
      <b/>
      <sz val="7.5"/>
      <color rgb="FF7030A0"/>
      <name val="新細明體"/>
      <family val="1"/>
      <charset val="136"/>
    </font>
    <font>
      <b/>
      <sz val="7.5"/>
      <color rgb="FFFF0000"/>
      <name val="新細明體"/>
      <family val="1"/>
      <charset val="136"/>
    </font>
    <font>
      <b/>
      <sz val="7.5"/>
      <color theme="9" tint="-0.249977111117893"/>
      <name val="新細明體"/>
      <family val="1"/>
      <charset val="136"/>
    </font>
    <font>
      <b/>
      <sz val="12"/>
      <color rgb="FF000080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12"/>
      <color rgb="FF800000"/>
      <name val="標楷體"/>
      <family val="4"/>
      <charset val="136"/>
    </font>
    <font>
      <b/>
      <sz val="10"/>
      <color theme="1"/>
      <name val="新細明體"/>
      <family val="1"/>
      <charset val="136"/>
    </font>
    <font>
      <b/>
      <sz val="9"/>
      <color theme="1"/>
      <name val="新細明體"/>
      <family val="1"/>
      <charset val="136"/>
    </font>
    <font>
      <b/>
      <sz val="10"/>
      <color theme="1"/>
      <name val="標楷體"/>
      <family val="4"/>
      <charset val="136"/>
    </font>
    <font>
      <b/>
      <sz val="8"/>
      <color indexed="60"/>
      <name val="新細明體"/>
      <family val="1"/>
      <charset val="136"/>
    </font>
    <font>
      <b/>
      <sz val="9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9"/>
      <color theme="8" tint="-0.249977111117893"/>
      <name val="新細明體"/>
      <family val="1"/>
      <charset val="136"/>
    </font>
    <font>
      <sz val="11"/>
      <name val="標楷體"/>
      <family val="4"/>
      <charset val="136"/>
    </font>
    <font>
      <sz val="10"/>
      <color theme="1"/>
      <name val="新細明體"/>
      <family val="1"/>
      <charset val="136"/>
    </font>
    <font>
      <b/>
      <sz val="11"/>
      <color rgb="FF0070C0"/>
      <name val="標楷體"/>
      <family val="4"/>
      <charset val="136"/>
    </font>
    <font>
      <b/>
      <sz val="10"/>
      <name val="新細明體"/>
      <family val="1"/>
      <charset val="136"/>
      <scheme val="minor"/>
    </font>
    <font>
      <b/>
      <sz val="8"/>
      <color theme="1"/>
      <name val="新細明體"/>
      <family val="1"/>
      <charset val="136"/>
    </font>
    <font>
      <b/>
      <sz val="18"/>
      <color rgb="FF800000"/>
      <name val="新細明體"/>
      <family val="1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1" fillId="0" borderId="0"/>
    <xf numFmtId="0" fontId="1" fillId="0" borderId="0">
      <alignment vertical="center"/>
    </xf>
  </cellStyleXfs>
  <cellXfs count="624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Border="1" applyAlignment="1">
      <alignment vertical="center" shrinkToFit="1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top" wrapText="1"/>
    </xf>
    <xf numFmtId="49" fontId="26" fillId="0" borderId="10" xfId="0" applyNumberFormat="1" applyFont="1" applyBorder="1" applyAlignment="1">
      <alignment horizontal="left" vertical="center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19" xfId="0" applyNumberFormat="1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shrinkToFit="1"/>
    </xf>
    <xf numFmtId="0" fontId="47" fillId="0" borderId="0" xfId="0" applyFont="1">
      <alignment vertical="center"/>
    </xf>
    <xf numFmtId="0" fontId="50" fillId="0" borderId="10" xfId="0" applyFont="1" applyBorder="1" applyAlignment="1">
      <alignment horizontal="center" vertical="top" wrapText="1"/>
    </xf>
    <xf numFmtId="0" fontId="33" fillId="0" borderId="23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 shrinkToFit="1"/>
    </xf>
    <xf numFmtId="0" fontId="60" fillId="0" borderId="10" xfId="0" applyFont="1" applyBorder="1" applyAlignment="1">
      <alignment horizontal="center" vertical="top" wrapTex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52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6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2" fillId="0" borderId="0" xfId="0" applyFont="1">
      <alignment vertical="center"/>
    </xf>
    <xf numFmtId="0" fontId="65" fillId="0" borderId="10" xfId="0" applyFont="1" applyBorder="1" applyAlignment="1">
      <alignment vertical="center" shrinkToFit="1"/>
    </xf>
    <xf numFmtId="179" fontId="65" fillId="0" borderId="10" xfId="0" applyNumberFormat="1" applyFont="1" applyBorder="1">
      <alignment vertical="center"/>
    </xf>
    <xf numFmtId="0" fontId="65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5" fillId="0" borderId="10" xfId="0" applyFont="1" applyBorder="1" applyAlignment="1">
      <alignment horizontal="center" vertical="center" shrinkToFit="1"/>
    </xf>
    <xf numFmtId="179" fontId="65" fillId="0" borderId="10" xfId="0" applyNumberFormat="1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177" fontId="65" fillId="0" borderId="10" xfId="0" applyNumberFormat="1" applyFont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 wrapText="1"/>
    </xf>
    <xf numFmtId="0" fontId="53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1" fillId="0" borderId="10" xfId="0" applyFont="1" applyBorder="1" applyAlignment="1">
      <alignment horizontal="left" wrapText="1"/>
    </xf>
    <xf numFmtId="0" fontId="71" fillId="0" borderId="10" xfId="0" applyFont="1" applyBorder="1" applyAlignment="1">
      <alignment horizontal="center" wrapText="1"/>
    </xf>
    <xf numFmtId="0" fontId="50" fillId="24" borderId="10" xfId="0" applyFont="1" applyFill="1" applyBorder="1" applyAlignment="1">
      <alignment horizontal="center" vertical="top" wrapText="1"/>
    </xf>
    <xf numFmtId="177" fontId="51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5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48" fillId="0" borderId="10" xfId="0" applyNumberFormat="1" applyFont="1" applyBorder="1" applyAlignment="1">
      <alignment vertical="center" shrinkToFit="1"/>
    </xf>
    <xf numFmtId="0" fontId="49" fillId="0" borderId="10" xfId="0" applyFont="1" applyBorder="1" applyAlignment="1">
      <alignment horizontal="center" vertical="center" shrinkToFit="1"/>
    </xf>
    <xf numFmtId="176" fontId="59" fillId="0" borderId="10" xfId="0" applyNumberFormat="1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9" fillId="24" borderId="10" xfId="0" applyNumberFormat="1" applyFont="1" applyFill="1" applyBorder="1" applyAlignment="1">
      <alignment horizontal="center" vertical="center" shrinkToFit="1"/>
    </xf>
    <xf numFmtId="0" fontId="74" fillId="0" borderId="10" xfId="0" applyFont="1" applyBorder="1" applyAlignment="1">
      <alignment horizontal="center" vertical="center" shrinkToFit="1"/>
    </xf>
    <xf numFmtId="179" fontId="74" fillId="0" borderId="10" xfId="0" applyNumberFormat="1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/>
    </xf>
    <xf numFmtId="178" fontId="32" fillId="0" borderId="27" xfId="0" applyNumberFormat="1" applyFont="1" applyBorder="1" applyAlignment="1">
      <alignment horizontal="center" vertical="center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2" fillId="0" borderId="15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4" fillId="0" borderId="10" xfId="0" applyFont="1" applyBorder="1" applyAlignment="1">
      <alignment horizontal="center" wrapText="1"/>
    </xf>
    <xf numFmtId="0" fontId="64" fillId="0" borderId="10" xfId="0" applyFont="1" applyBorder="1" applyAlignment="1">
      <alignment horizontal="center" vertical="center" shrinkToFit="1"/>
    </xf>
    <xf numFmtId="0" fontId="75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0" fontId="28" fillId="0" borderId="19" xfId="0" applyFont="1" applyBorder="1" applyAlignment="1">
      <alignment vertical="top" wrapText="1"/>
    </xf>
    <xf numFmtId="0" fontId="37" fillId="0" borderId="10" xfId="0" applyFont="1" applyBorder="1" applyAlignment="1">
      <alignment horizontal="center" wrapText="1"/>
    </xf>
    <xf numFmtId="0" fontId="69" fillId="0" borderId="10" xfId="0" applyFont="1" applyBorder="1" applyAlignment="1">
      <alignment horizontal="center" vertical="center" shrinkToFi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wrapText="1"/>
    </xf>
    <xf numFmtId="176" fontId="29" fillId="0" borderId="16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/>
    </xf>
    <xf numFmtId="0" fontId="36" fillId="24" borderId="16" xfId="0" applyFont="1" applyFill="1" applyBorder="1" applyAlignment="1">
      <alignment horizontal="center" vertical="top" wrapText="1"/>
    </xf>
    <xf numFmtId="0" fontId="52" fillId="24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3" fillId="24" borderId="24" xfId="0" applyFont="1" applyFill="1" applyBorder="1" applyAlignment="1">
      <alignment horizontal="justify" vertical="center" wrapText="1"/>
    </xf>
    <xf numFmtId="0" fontId="53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8" fillId="24" borderId="16" xfId="0" applyFont="1" applyFill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 shrinkToFit="1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4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0" fontId="26" fillId="24" borderId="20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left" shrinkToFi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176" fontId="80" fillId="24" borderId="11" xfId="0" applyNumberFormat="1" applyFont="1" applyFill="1" applyBorder="1" applyAlignment="1">
      <alignment horizontal="center" vertical="center" shrinkToFit="1"/>
    </xf>
    <xf numFmtId="180" fontId="32" fillId="24" borderId="10" xfId="0" applyNumberFormat="1" applyFont="1" applyFill="1" applyBorder="1" applyAlignment="1">
      <alignment horizontal="center" vertical="center" shrinkToFit="1"/>
    </xf>
    <xf numFmtId="0" fontId="67" fillId="24" borderId="10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8" xfId="0" applyFont="1" applyFill="1" applyBorder="1" applyAlignment="1">
      <alignment horizontal="center" vertical="center" shrinkToFit="1"/>
    </xf>
    <xf numFmtId="0" fontId="59" fillId="24" borderId="10" xfId="0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2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0" fontId="72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0" fontId="36" fillId="24" borderId="17" xfId="0" applyFont="1" applyFill="1" applyBorder="1" applyAlignment="1">
      <alignment horizontal="center" vertical="top" shrinkToFit="1"/>
    </xf>
    <xf numFmtId="0" fontId="26" fillId="24" borderId="15" xfId="0" applyFont="1" applyFill="1" applyBorder="1" applyAlignment="1">
      <alignment horizontal="left" vertical="top" wrapText="1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26" fillId="24" borderId="10" xfId="0" quotePrefix="1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left" vertical="center" wrapText="1"/>
    </xf>
    <xf numFmtId="177" fontId="29" fillId="0" borderId="18" xfId="0" applyNumberFormat="1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4" fillId="0" borderId="1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2" fillId="24" borderId="11" xfId="0" applyFont="1" applyFill="1" applyBorder="1" applyAlignment="1">
      <alignment horizontal="center" vertical="top" wrapText="1"/>
    </xf>
    <xf numFmtId="49" fontId="37" fillId="24" borderId="18" xfId="0" applyNumberFormat="1" applyFont="1" applyFill="1" applyBorder="1" applyAlignment="1">
      <alignment horizontal="center" vertical="center"/>
    </xf>
    <xf numFmtId="0" fontId="72" fillId="0" borderId="11" xfId="0" applyFont="1" applyBorder="1" applyAlignment="1">
      <alignment horizontal="center" vertical="center" wrapText="1"/>
    </xf>
    <xf numFmtId="0" fontId="65" fillId="0" borderId="11" xfId="0" applyFont="1" applyBorder="1">
      <alignment vertical="center"/>
    </xf>
    <xf numFmtId="0" fontId="74" fillId="0" borderId="11" xfId="0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65" fillId="0" borderId="0" xfId="0" applyFont="1">
      <alignment vertical="center"/>
    </xf>
    <xf numFmtId="0" fontId="74" fillId="0" borderId="0" xfId="0" applyFont="1" applyAlignment="1">
      <alignment horizontal="center" vertical="center"/>
    </xf>
    <xf numFmtId="177" fontId="74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177" fontId="65" fillId="0" borderId="0" xfId="0" applyNumberFormat="1" applyFont="1" applyAlignment="1">
      <alignment horizontal="center" vertical="center"/>
    </xf>
    <xf numFmtId="0" fontId="65" fillId="0" borderId="11" xfId="0" applyFont="1" applyBorder="1" applyAlignment="1">
      <alignment vertical="center" shrinkToFit="1"/>
    </xf>
    <xf numFmtId="178" fontId="32" fillId="0" borderId="29" xfId="0" applyNumberFormat="1" applyFont="1" applyBorder="1" applyAlignment="1">
      <alignment horizontal="center" vertical="center"/>
    </xf>
    <xf numFmtId="0" fontId="57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50" fillId="24" borderId="10" xfId="0" applyFont="1" applyFill="1" applyBorder="1" applyAlignment="1">
      <alignment horizontal="center" vertical="center" wrapText="1"/>
    </xf>
    <xf numFmtId="177" fontId="51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86" fillId="0" borderId="10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top" wrapText="1"/>
    </xf>
    <xf numFmtId="0" fontId="45" fillId="24" borderId="11" xfId="0" applyFont="1" applyFill="1" applyBorder="1" applyAlignment="1">
      <alignment horizontal="center" vertical="center" wrapText="1"/>
    </xf>
    <xf numFmtId="49" fontId="26" fillId="24" borderId="10" xfId="0" applyNumberFormat="1" applyFont="1" applyFill="1" applyBorder="1">
      <alignment vertical="center"/>
    </xf>
    <xf numFmtId="0" fontId="37" fillId="24" borderId="22" xfId="0" applyFont="1" applyFill="1" applyBorder="1" applyAlignment="1">
      <alignment horizontal="center" vertical="top" wrapText="1"/>
    </xf>
    <xf numFmtId="0" fontId="37" fillId="24" borderId="18" xfId="0" applyFont="1" applyFill="1" applyBorder="1" applyAlignment="1">
      <alignment horizontal="left" wrapText="1"/>
    </xf>
    <xf numFmtId="0" fontId="67" fillId="24" borderId="12" xfId="0" applyFont="1" applyFill="1" applyBorder="1" applyAlignment="1">
      <alignment horizontal="center" vertical="center" wrapText="1"/>
    </xf>
    <xf numFmtId="0" fontId="87" fillId="0" borderId="10" xfId="0" applyFont="1" applyBorder="1" applyAlignment="1">
      <alignment horizontal="left" wrapText="1"/>
    </xf>
    <xf numFmtId="0" fontId="52" fillId="24" borderId="12" xfId="0" applyFont="1" applyFill="1" applyBorder="1" applyAlignment="1">
      <alignment horizontal="center" vertical="center" wrapText="1"/>
    </xf>
    <xf numFmtId="0" fontId="89" fillId="24" borderId="10" xfId="0" applyFont="1" applyFill="1" applyBorder="1" applyAlignment="1">
      <alignment horizontal="center" vertical="top" wrapText="1"/>
    </xf>
    <xf numFmtId="0" fontId="50" fillId="0" borderId="11" xfId="0" applyFont="1" applyBorder="1" applyAlignment="1">
      <alignment horizontal="center" vertical="center" wrapText="1"/>
    </xf>
    <xf numFmtId="49" fontId="26" fillId="24" borderId="17" xfId="0" applyNumberFormat="1" applyFont="1" applyFill="1" applyBorder="1" applyAlignment="1">
      <alignment horizontal="center" vertical="center"/>
    </xf>
    <xf numFmtId="176" fontId="39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center"/>
    </xf>
    <xf numFmtId="176" fontId="29" fillId="25" borderId="16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176" fontId="59" fillId="24" borderId="11" xfId="0" applyNumberFormat="1" applyFont="1" applyFill="1" applyBorder="1" applyAlignment="1">
      <alignment horizontal="center" vertical="center" shrinkToFit="1"/>
    </xf>
    <xf numFmtId="2" fontId="26" fillId="24" borderId="16" xfId="0" applyNumberFormat="1" applyFont="1" applyFill="1" applyBorder="1" applyAlignment="1">
      <alignment horizontal="center" vertical="top" wrapText="1"/>
    </xf>
    <xf numFmtId="2" fontId="26" fillId="24" borderId="10" xfId="0" applyNumberFormat="1" applyFont="1" applyFill="1" applyBorder="1" applyAlignment="1">
      <alignment horizontal="center" vertical="top" wrapText="1"/>
    </xf>
    <xf numFmtId="0" fontId="85" fillId="24" borderId="11" xfId="0" applyFont="1" applyFill="1" applyBorder="1" applyAlignment="1">
      <alignment horizontal="center" vertical="top" wrapText="1"/>
    </xf>
    <xf numFmtId="0" fontId="16" fillId="24" borderId="17" xfId="0" applyFont="1" applyFill="1" applyBorder="1" applyAlignment="1">
      <alignment horizontal="center" vertical="top" wrapText="1"/>
    </xf>
    <xf numFmtId="2" fontId="26" fillId="24" borderId="18" xfId="0" applyNumberFormat="1" applyFont="1" applyFill="1" applyBorder="1" applyAlignment="1">
      <alignment horizontal="center" vertical="center" wrapText="1"/>
    </xf>
    <xf numFmtId="0" fontId="90" fillId="24" borderId="10" xfId="0" applyFont="1" applyFill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top" wrapText="1"/>
    </xf>
    <xf numFmtId="177" fontId="26" fillId="0" borderId="10" xfId="0" applyNumberFormat="1" applyFont="1" applyBorder="1" applyAlignment="1">
      <alignment horizontal="center" vertical="top" wrapText="1"/>
    </xf>
    <xf numFmtId="176" fontId="39" fillId="24" borderId="10" xfId="0" applyNumberFormat="1" applyFont="1" applyFill="1" applyBorder="1" applyAlignment="1">
      <alignment horizontal="center" vertical="center" shrinkToFit="1"/>
    </xf>
    <xf numFmtId="0" fontId="91" fillId="0" borderId="10" xfId="0" applyFont="1" applyBorder="1" applyAlignment="1">
      <alignment horizontal="center" wrapText="1"/>
    </xf>
    <xf numFmtId="0" fontId="92" fillId="0" borderId="10" xfId="0" applyFont="1" applyBorder="1" applyAlignment="1">
      <alignment horizontal="left" vertical="center" wrapText="1"/>
    </xf>
    <xf numFmtId="0" fontId="28" fillId="24" borderId="0" xfId="0" applyFont="1" applyFill="1">
      <alignment vertical="center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0" xfId="0" applyNumberFormat="1" applyFont="1" applyBorder="1" applyAlignment="1">
      <alignment horizontal="center" vertical="center"/>
    </xf>
    <xf numFmtId="0" fontId="68" fillId="24" borderId="11" xfId="0" applyFont="1" applyFill="1" applyBorder="1" applyAlignment="1">
      <alignment horizontal="center" vertical="center" wrapText="1"/>
    </xf>
    <xf numFmtId="0" fontId="68" fillId="24" borderId="12" xfId="0" applyFont="1" applyFill="1" applyBorder="1" applyAlignment="1">
      <alignment horizontal="center" vertical="center" wrapText="1"/>
    </xf>
    <xf numFmtId="0" fontId="76" fillId="24" borderId="12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3" fillId="24" borderId="0" xfId="0" applyFont="1" applyFill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2" fillId="24" borderId="14" xfId="0" applyFont="1" applyFill="1" applyBorder="1" applyAlignment="1">
      <alignment horizontal="center" vertical="center" wrapText="1"/>
    </xf>
    <xf numFmtId="0" fontId="57" fillId="24" borderId="14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wrapText="1"/>
    </xf>
    <xf numFmtId="49" fontId="26" fillId="24" borderId="11" xfId="0" applyNumberFormat="1" applyFont="1" applyFill="1" applyBorder="1" applyAlignment="1">
      <alignment horizontal="left" vertical="center"/>
    </xf>
    <xf numFmtId="0" fontId="26" fillId="24" borderId="0" xfId="0" applyFont="1" applyFill="1" applyAlignment="1">
      <alignment horizontal="center" vertical="center" wrapText="1"/>
    </xf>
    <xf numFmtId="0" fontId="57" fillId="24" borderId="0" xfId="0" applyFont="1" applyFill="1" applyAlignment="1">
      <alignment horizontal="center" vertical="center" wrapText="1"/>
    </xf>
    <xf numFmtId="0" fontId="68" fillId="24" borderId="10" xfId="0" applyFont="1" applyFill="1" applyBorder="1" applyAlignment="1">
      <alignment horizontal="center" vertical="center" wrapText="1"/>
    </xf>
    <xf numFmtId="0" fontId="53" fillId="24" borderId="14" xfId="0" applyFont="1" applyFill="1" applyBorder="1" applyAlignment="1">
      <alignment horizontal="center" vertical="center" wrapText="1"/>
    </xf>
    <xf numFmtId="0" fontId="88" fillId="24" borderId="10" xfId="0" applyFont="1" applyFill="1" applyBorder="1" applyAlignment="1">
      <alignment horizontal="center" vertical="center" wrapText="1"/>
    </xf>
    <xf numFmtId="0" fontId="76" fillId="24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3" fillId="24" borderId="17" xfId="0" applyFont="1" applyFill="1" applyBorder="1" applyAlignment="1">
      <alignment horizontal="center" vertical="center" wrapText="1"/>
    </xf>
    <xf numFmtId="0" fontId="52" fillId="24" borderId="17" xfId="0" applyFont="1" applyFill="1" applyBorder="1" applyAlignment="1">
      <alignment horizontal="center" vertical="center" wrapText="1"/>
    </xf>
    <xf numFmtId="0" fontId="56" fillId="2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76" fillId="24" borderId="0" xfId="0" applyFont="1" applyFill="1" applyAlignment="1">
      <alignment horizontal="left" vertical="center" wrapText="1"/>
    </xf>
    <xf numFmtId="0" fontId="7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center" wrapText="1"/>
    </xf>
    <xf numFmtId="0" fontId="26" fillId="24" borderId="0" xfId="0" applyFont="1" applyFill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177" fontId="27" fillId="25" borderId="0" xfId="0" applyNumberFormat="1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 wrapText="1"/>
    </xf>
    <xf numFmtId="0" fontId="22" fillId="24" borderId="0" xfId="0" applyFont="1" applyFill="1" applyAlignment="1">
      <alignment horizontal="left" vertical="top" wrapText="1"/>
    </xf>
    <xf numFmtId="176" fontId="95" fillId="0" borderId="0" xfId="0" applyNumberFormat="1" applyFont="1" applyAlignment="1">
      <alignment horizontal="center" vertical="center" shrinkToFit="1"/>
    </xf>
    <xf numFmtId="0" fontId="94" fillId="24" borderId="0" xfId="0" applyFont="1" applyFill="1" applyAlignment="1">
      <alignment horizontal="center" vertical="center" wrapText="1"/>
    </xf>
    <xf numFmtId="49" fontId="37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left" vertical="top" wrapText="1"/>
    </xf>
    <xf numFmtId="0" fontId="27" fillId="0" borderId="0" xfId="0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shrinkToFit="1"/>
    </xf>
    <xf numFmtId="0" fontId="89" fillId="24" borderId="0" xfId="0" applyFont="1" applyFill="1" applyAlignment="1">
      <alignment horizontal="center" vertical="top" wrapText="1"/>
    </xf>
    <xf numFmtId="177" fontId="29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26" fillId="24" borderId="0" xfId="0" applyFont="1" applyFill="1" applyAlignment="1">
      <alignment horizontal="center" wrapText="1"/>
    </xf>
    <xf numFmtId="0" fontId="72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left" vertical="center" wrapText="1"/>
    </xf>
    <xf numFmtId="177" fontId="27" fillId="24" borderId="0" xfId="0" applyNumberFormat="1" applyFont="1" applyFill="1" applyAlignment="1">
      <alignment horizontal="center" vertical="center" shrinkToFit="1"/>
    </xf>
    <xf numFmtId="49" fontId="45" fillId="24" borderId="0" xfId="0" applyNumberFormat="1" applyFont="1" applyFill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29" fillId="24" borderId="0" xfId="0" applyFont="1" applyFill="1" applyAlignment="1">
      <alignment horizontal="left" vertical="center" shrinkToFit="1"/>
    </xf>
    <xf numFmtId="0" fontId="29" fillId="24" borderId="0" xfId="0" applyFont="1" applyFill="1" applyAlignment="1">
      <alignment horizontal="center" vertical="center" shrinkToFit="1"/>
    </xf>
    <xf numFmtId="0" fontId="28" fillId="0" borderId="22" xfId="0" applyFont="1" applyBorder="1" applyAlignment="1">
      <alignment vertical="top" wrapText="1"/>
    </xf>
    <xf numFmtId="0" fontId="72" fillId="0" borderId="22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67" fillId="24" borderId="0" xfId="0" applyFont="1" applyFill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left" vertical="top" wrapText="1"/>
    </xf>
    <xf numFmtId="49" fontId="37" fillId="0" borderId="20" xfId="0" applyNumberFormat="1" applyFont="1" applyBorder="1" applyAlignment="1">
      <alignment horizontal="center" vertical="center"/>
    </xf>
    <xf numFmtId="0" fontId="45" fillId="24" borderId="15" xfId="0" applyFont="1" applyFill="1" applyBorder="1" applyAlignment="1">
      <alignment horizontal="center" vertical="top" wrapText="1"/>
    </xf>
    <xf numFmtId="49" fontId="37" fillId="0" borderId="21" xfId="0" applyNumberFormat="1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center" wrapText="1"/>
    </xf>
    <xf numFmtId="0" fontId="96" fillId="24" borderId="10" xfId="0" applyFont="1" applyFill="1" applyBorder="1" applyAlignment="1">
      <alignment horizontal="center" vertical="top" wrapText="1"/>
    </xf>
    <xf numFmtId="0" fontId="26" fillId="24" borderId="16" xfId="0" quotePrefix="1" applyFont="1" applyFill="1" applyBorder="1" applyAlignment="1">
      <alignment horizontal="center" vertical="center"/>
    </xf>
    <xf numFmtId="0" fontId="26" fillId="0" borderId="10" xfId="0" applyFont="1" applyBorder="1" applyAlignment="1">
      <alignment vertical="top" wrapText="1"/>
    </xf>
    <xf numFmtId="0" fontId="37" fillId="24" borderId="10" xfId="0" applyFont="1" applyFill="1" applyBorder="1" applyAlignment="1">
      <alignment vertical="top" wrapText="1"/>
    </xf>
    <xf numFmtId="49" fontId="26" fillId="24" borderId="15" xfId="0" applyNumberFormat="1" applyFont="1" applyFill="1" applyBorder="1" applyAlignment="1">
      <alignment horizontal="center" vertical="center" textRotation="255"/>
    </xf>
    <xf numFmtId="0" fontId="26" fillId="0" borderId="17" xfId="0" applyFont="1" applyBorder="1" applyAlignment="1">
      <alignment horizontal="center" vertical="center"/>
    </xf>
    <xf numFmtId="49" fontId="54" fillId="24" borderId="15" xfId="0" applyNumberFormat="1" applyFont="1" applyFill="1" applyBorder="1" applyAlignment="1">
      <alignment horizontal="center" vertical="center"/>
    </xf>
    <xf numFmtId="49" fontId="26" fillId="0" borderId="17" xfId="0" applyNumberFormat="1" applyFont="1" applyBorder="1" applyAlignment="1">
      <alignment horizontal="center" vertical="center"/>
    </xf>
    <xf numFmtId="180" fontId="28" fillId="24" borderId="11" xfId="0" applyNumberFormat="1" applyFont="1" applyFill="1" applyBorder="1" applyAlignment="1">
      <alignment horizontal="center" vertical="center" shrinkToFit="1"/>
    </xf>
    <xf numFmtId="0" fontId="28" fillId="24" borderId="10" xfId="0" quotePrefix="1" applyFont="1" applyFill="1" applyBorder="1" applyAlignment="1">
      <alignment horizontal="center" vertical="center"/>
    </xf>
    <xf numFmtId="0" fontId="26" fillId="0" borderId="13" xfId="0" applyFont="1" applyBorder="1" applyAlignment="1">
      <alignment horizontal="left" vertical="top" wrapText="1"/>
    </xf>
    <xf numFmtId="2" fontId="29" fillId="24" borderId="10" xfId="0" applyNumberFormat="1" applyFont="1" applyFill="1" applyBorder="1" applyAlignment="1">
      <alignment horizontal="center" vertical="center" shrinkToFit="1"/>
    </xf>
    <xf numFmtId="0" fontId="32" fillId="24" borderId="10" xfId="0" applyFont="1" applyFill="1" applyBorder="1" applyAlignment="1">
      <alignment horizontal="left" vertical="center" wrapText="1"/>
    </xf>
    <xf numFmtId="0" fontId="37" fillId="24" borderId="17" xfId="0" applyFont="1" applyFill="1" applyBorder="1" applyAlignment="1">
      <alignment horizontal="center" vertical="center"/>
    </xf>
    <xf numFmtId="0" fontId="43" fillId="24" borderId="11" xfId="0" applyFont="1" applyFill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 textRotation="255"/>
    </xf>
    <xf numFmtId="180" fontId="26" fillId="24" borderId="11" xfId="0" applyNumberFormat="1" applyFont="1" applyFill="1" applyBorder="1" applyAlignment="1">
      <alignment horizontal="center" vertical="top" wrapText="1"/>
    </xf>
    <xf numFmtId="0" fontId="80" fillId="24" borderId="11" xfId="0" applyFont="1" applyFill="1" applyBorder="1" applyAlignment="1">
      <alignment horizontal="center" vertical="center" shrinkToFit="1"/>
    </xf>
    <xf numFmtId="176" fontId="27" fillId="24" borderId="11" xfId="0" applyNumberFormat="1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vertical="top" wrapText="1"/>
    </xf>
    <xf numFmtId="0" fontId="54" fillId="24" borderId="15" xfId="0" applyFont="1" applyFill="1" applyBorder="1" applyAlignment="1">
      <alignment horizontal="center" vertical="center"/>
    </xf>
    <xf numFmtId="49" fontId="26" fillId="24" borderId="11" xfId="0" applyNumberFormat="1" applyFont="1" applyFill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center"/>
    </xf>
    <xf numFmtId="0" fontId="22" fillId="24" borderId="11" xfId="0" applyFont="1" applyFill="1" applyBorder="1" applyAlignment="1">
      <alignment horizontal="left" vertical="center"/>
    </xf>
    <xf numFmtId="49" fontId="26" fillId="24" borderId="10" xfId="0" applyNumberFormat="1" applyFont="1" applyFill="1" applyBorder="1" applyAlignment="1">
      <alignment horizontal="left" vertical="top" wrapText="1"/>
    </xf>
    <xf numFmtId="0" fontId="37" fillId="24" borderId="15" xfId="0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left" vertical="center"/>
    </xf>
    <xf numFmtId="0" fontId="36" fillId="24" borderId="16" xfId="0" applyFont="1" applyFill="1" applyBorder="1" applyAlignment="1">
      <alignment horizontal="left" vertical="center"/>
    </xf>
    <xf numFmtId="177" fontId="29" fillId="24" borderId="10" xfId="0" applyNumberFormat="1" applyFont="1" applyFill="1" applyBorder="1" applyAlignment="1">
      <alignment horizontal="center" vertical="center" shrinkToFit="1"/>
    </xf>
    <xf numFmtId="49" fontId="26" fillId="0" borderId="15" xfId="0" applyNumberFormat="1" applyFont="1" applyBorder="1" applyAlignment="1">
      <alignment horizontal="center" vertical="top" wrapText="1"/>
    </xf>
    <xf numFmtId="0" fontId="37" fillId="0" borderId="15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3" fillId="0" borderId="28" xfId="0" applyFont="1" applyBorder="1" applyAlignment="1">
      <alignment horizontal="left" vertical="center" wrapText="1"/>
    </xf>
    <xf numFmtId="0" fontId="67" fillId="24" borderId="17" xfId="0" applyFont="1" applyFill="1" applyBorder="1" applyAlignment="1">
      <alignment horizontal="center" vertical="center" wrapText="1"/>
    </xf>
    <xf numFmtId="180" fontId="32" fillId="24" borderId="17" xfId="0" applyNumberFormat="1" applyFont="1" applyFill="1" applyBorder="1" applyAlignment="1">
      <alignment horizontal="center" vertical="center" wrapText="1"/>
    </xf>
    <xf numFmtId="180" fontId="32" fillId="0" borderId="17" xfId="0" applyNumberFormat="1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178" fontId="32" fillId="0" borderId="31" xfId="0" applyNumberFormat="1" applyFont="1" applyBorder="1" applyAlignment="1">
      <alignment horizontal="center" vertical="center"/>
    </xf>
    <xf numFmtId="180" fontId="32" fillId="0" borderId="10" xfId="0" applyNumberFormat="1" applyFont="1" applyBorder="1" applyAlignment="1">
      <alignment horizontal="center" vertical="center" shrinkToFit="1"/>
    </xf>
    <xf numFmtId="0" fontId="97" fillId="24" borderId="0" xfId="0" applyFont="1" applyFill="1" applyAlignment="1">
      <alignment horizontal="left" vertical="center" wrapText="1"/>
    </xf>
    <xf numFmtId="178" fontId="32" fillId="0" borderId="33" xfId="0" applyNumberFormat="1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180" fontId="32" fillId="0" borderId="14" xfId="0" applyNumberFormat="1" applyFont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wrapText="1"/>
    </xf>
    <xf numFmtId="0" fontId="67" fillId="24" borderId="14" xfId="0" applyFont="1" applyFill="1" applyBorder="1" applyAlignment="1">
      <alignment horizontal="center" vertical="center" wrapText="1"/>
    </xf>
    <xf numFmtId="0" fontId="68" fillId="24" borderId="14" xfId="0" applyFont="1" applyFill="1" applyBorder="1" applyAlignment="1">
      <alignment horizontal="center" vertical="center" wrapText="1"/>
    </xf>
    <xf numFmtId="0" fontId="23" fillId="24" borderId="32" xfId="0" applyFont="1" applyFill="1" applyBorder="1" applyAlignment="1">
      <alignment horizontal="justify" vertical="center" wrapText="1"/>
    </xf>
    <xf numFmtId="0" fontId="32" fillId="24" borderId="17" xfId="0" applyFont="1" applyFill="1" applyBorder="1" applyAlignment="1">
      <alignment horizontal="center" vertical="center" wrapText="1"/>
    </xf>
    <xf numFmtId="180" fontId="32" fillId="0" borderId="17" xfId="0" applyNumberFormat="1" applyFont="1" applyBorder="1" applyAlignment="1">
      <alignment horizontal="center" vertical="center" shrinkToFit="1"/>
    </xf>
    <xf numFmtId="0" fontId="22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84" fillId="0" borderId="35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83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shrinkToFit="1"/>
    </xf>
    <xf numFmtId="0" fontId="23" fillId="24" borderId="32" xfId="0" applyFont="1" applyFill="1" applyBorder="1" applyAlignment="1">
      <alignment horizontal="left" vertical="center" wrapText="1"/>
    </xf>
    <xf numFmtId="180" fontId="32" fillId="24" borderId="14" xfId="0" applyNumberFormat="1" applyFont="1" applyFill="1" applyBorder="1" applyAlignment="1">
      <alignment horizontal="center" vertical="center" shrinkToFit="1"/>
    </xf>
    <xf numFmtId="0" fontId="32" fillId="24" borderId="14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left" vertical="center" wrapText="1"/>
    </xf>
    <xf numFmtId="0" fontId="23" fillId="24" borderId="37" xfId="0" applyFont="1" applyFill="1" applyBorder="1" applyAlignment="1">
      <alignment horizontal="left" vertical="center" wrapText="1"/>
    </xf>
    <xf numFmtId="0" fontId="68" fillId="24" borderId="17" xfId="0" applyFont="1" applyFill="1" applyBorder="1" applyAlignment="1">
      <alignment horizontal="center" vertical="center" wrapText="1"/>
    </xf>
    <xf numFmtId="180" fontId="32" fillId="24" borderId="17" xfId="0" applyNumberFormat="1" applyFont="1" applyFill="1" applyBorder="1" applyAlignment="1">
      <alignment horizontal="center" vertical="center" shrinkToFit="1"/>
    </xf>
    <xf numFmtId="0" fontId="23" fillId="0" borderId="37" xfId="0" applyFont="1" applyBorder="1" applyAlignment="1">
      <alignment horizontal="left" vertical="center" wrapText="1"/>
    </xf>
    <xf numFmtId="0" fontId="76" fillId="24" borderId="17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justify" vertical="center" wrapText="1"/>
    </xf>
    <xf numFmtId="0" fontId="53" fillId="24" borderId="11" xfId="0" applyFont="1" applyFill="1" applyBorder="1" applyAlignment="1">
      <alignment horizontal="center" vertical="center" wrapText="1"/>
    </xf>
    <xf numFmtId="0" fontId="52" fillId="24" borderId="11" xfId="0" applyFont="1" applyFill="1" applyBorder="1" applyAlignment="1">
      <alignment horizontal="center" vertical="center" wrapText="1"/>
    </xf>
    <xf numFmtId="0" fontId="57" fillId="24" borderId="11" xfId="0" applyFont="1" applyFill="1" applyBorder="1" applyAlignment="1">
      <alignment horizontal="center" vertical="center" wrapText="1"/>
    </xf>
    <xf numFmtId="0" fontId="53" fillId="24" borderId="13" xfId="0" applyFont="1" applyFill="1" applyBorder="1" applyAlignment="1">
      <alignment horizontal="center" vertical="center" wrapText="1"/>
    </xf>
    <xf numFmtId="0" fontId="105" fillId="0" borderId="10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7" fillId="0" borderId="10" xfId="43" applyFont="1" applyBorder="1" applyAlignment="1">
      <alignment horizontal="center" vertical="center" wrapText="1"/>
    </xf>
    <xf numFmtId="0" fontId="67" fillId="24" borderId="13" xfId="0" applyFont="1" applyFill="1" applyBorder="1" applyAlignment="1">
      <alignment horizontal="center" vertical="center" wrapText="1"/>
    </xf>
    <xf numFmtId="0" fontId="57" fillId="24" borderId="12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76" fillId="0" borderId="10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79" fontId="0" fillId="0" borderId="0" xfId="0" applyNumberFormat="1">
      <alignment vertical="center"/>
    </xf>
    <xf numFmtId="179" fontId="55" fillId="0" borderId="35" xfId="0" applyNumberFormat="1" applyFont="1" applyBorder="1" applyAlignment="1">
      <alignment horizontal="center" vertical="center" wrapText="1"/>
    </xf>
    <xf numFmtId="179" fontId="32" fillId="24" borderId="14" xfId="0" applyNumberFormat="1" applyFont="1" applyFill="1" applyBorder="1" applyAlignment="1">
      <alignment horizontal="center" vertical="center" wrapText="1"/>
    </xf>
    <xf numFmtId="179" fontId="32" fillId="24" borderId="10" xfId="0" applyNumberFormat="1" applyFont="1" applyFill="1" applyBorder="1" applyAlignment="1">
      <alignment horizontal="center" vertical="center" shrinkToFit="1"/>
    </xf>
    <xf numFmtId="179" fontId="32" fillId="0" borderId="10" xfId="0" applyNumberFormat="1" applyFont="1" applyBorder="1" applyAlignment="1">
      <alignment horizontal="center" vertical="center" shrinkToFit="1"/>
    </xf>
    <xf numFmtId="179" fontId="32" fillId="24" borderId="17" xfId="0" applyNumberFormat="1" applyFont="1" applyFill="1" applyBorder="1" applyAlignment="1">
      <alignment horizontal="center" vertical="center" wrapText="1"/>
    </xf>
    <xf numFmtId="179" fontId="32" fillId="0" borderId="14" xfId="0" applyNumberFormat="1" applyFont="1" applyBorder="1" applyAlignment="1">
      <alignment horizontal="center" vertical="center" shrinkToFit="1"/>
    </xf>
    <xf numFmtId="179" fontId="32" fillId="0" borderId="17" xfId="0" applyNumberFormat="1" applyFont="1" applyBorder="1" applyAlignment="1">
      <alignment horizontal="center" vertical="center" shrinkToFit="1"/>
    </xf>
    <xf numFmtId="179" fontId="32" fillId="24" borderId="14" xfId="0" applyNumberFormat="1" applyFont="1" applyFill="1" applyBorder="1" applyAlignment="1">
      <alignment horizontal="center" vertical="center" shrinkToFit="1"/>
    </xf>
    <xf numFmtId="179" fontId="32" fillId="24" borderId="10" xfId="0" applyNumberFormat="1" applyFont="1" applyFill="1" applyBorder="1" applyAlignment="1">
      <alignment horizontal="center" vertical="center" wrapText="1"/>
    </xf>
    <xf numFmtId="179" fontId="62" fillId="0" borderId="0" xfId="0" applyNumberFormat="1" applyFont="1">
      <alignment vertical="center"/>
    </xf>
    <xf numFmtId="0" fontId="106" fillId="0" borderId="10" xfId="0" applyFont="1" applyBorder="1" applyAlignment="1">
      <alignment horizontal="center" vertical="center" wrapText="1"/>
    </xf>
    <xf numFmtId="0" fontId="67" fillId="24" borderId="35" xfId="0" applyFont="1" applyFill="1" applyBorder="1" applyAlignment="1">
      <alignment horizontal="center" vertical="center" wrapText="1"/>
    </xf>
    <xf numFmtId="0" fontId="67" fillId="26" borderId="10" xfId="0" applyFont="1" applyFill="1" applyBorder="1" applyAlignment="1">
      <alignment horizontal="center" vertical="center" wrapText="1"/>
    </xf>
    <xf numFmtId="177" fontId="27" fillId="25" borderId="16" xfId="0" applyNumberFormat="1" applyFont="1" applyFill="1" applyBorder="1" applyAlignment="1">
      <alignment horizontal="center" vertical="center" shrinkToFit="1"/>
    </xf>
    <xf numFmtId="0" fontId="107" fillId="0" borderId="15" xfId="0" applyFont="1" applyBorder="1" applyAlignment="1">
      <alignment horizontal="center" vertical="center" wrapText="1"/>
    </xf>
    <xf numFmtId="176" fontId="29" fillId="24" borderId="16" xfId="0" applyNumberFormat="1" applyFont="1" applyFill="1" applyBorder="1" applyAlignment="1">
      <alignment horizontal="center" vertical="center" shrinkToFit="1"/>
    </xf>
    <xf numFmtId="0" fontId="44" fillId="24" borderId="13" xfId="0" applyFont="1" applyFill="1" applyBorder="1" applyAlignment="1">
      <alignment horizontal="left" vertical="top" wrapText="1"/>
    </xf>
    <xf numFmtId="49" fontId="26" fillId="24" borderId="13" xfId="0" applyNumberFormat="1" applyFont="1" applyFill="1" applyBorder="1" applyAlignment="1">
      <alignment horizontal="left" vertical="top" wrapText="1"/>
    </xf>
    <xf numFmtId="177" fontId="29" fillId="24" borderId="18" xfId="0" applyNumberFormat="1" applyFont="1" applyFill="1" applyBorder="1" applyAlignment="1">
      <alignment horizontal="center" vertical="center" shrinkToFit="1"/>
    </xf>
    <xf numFmtId="177" fontId="29" fillId="25" borderId="10" xfId="0" applyNumberFormat="1" applyFont="1" applyFill="1" applyBorder="1" applyAlignment="1">
      <alignment horizontal="center" vertical="center" shrinkToFit="1"/>
    </xf>
    <xf numFmtId="177" fontId="29" fillId="25" borderId="18" xfId="0" applyNumberFormat="1" applyFont="1" applyFill="1" applyBorder="1" applyAlignment="1">
      <alignment horizontal="center" vertical="center" shrinkToFit="1"/>
    </xf>
    <xf numFmtId="0" fontId="107" fillId="24" borderId="15" xfId="0" applyFont="1" applyFill="1" applyBorder="1" applyAlignment="1">
      <alignment horizontal="center" vertical="center"/>
    </xf>
    <xf numFmtId="49" fontId="85" fillId="0" borderId="11" xfId="0" applyNumberFormat="1" applyFont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left" vertical="top" wrapText="1"/>
    </xf>
    <xf numFmtId="49" fontId="72" fillId="0" borderId="15" xfId="0" applyNumberFormat="1" applyFont="1" applyBorder="1" applyAlignment="1">
      <alignment horizontal="center" vertical="center" wrapText="1"/>
    </xf>
    <xf numFmtId="0" fontId="37" fillId="24" borderId="38" xfId="0" applyFont="1" applyFill="1" applyBorder="1" applyAlignment="1">
      <alignment horizontal="center" vertical="top" wrapText="1"/>
    </xf>
    <xf numFmtId="49" fontId="45" fillId="0" borderId="22" xfId="0" applyNumberFormat="1" applyFont="1" applyBorder="1" applyAlignment="1">
      <alignment horizontal="center" vertical="center"/>
    </xf>
    <xf numFmtId="177" fontId="29" fillId="0" borderId="16" xfId="0" applyNumberFormat="1" applyFont="1" applyBorder="1" applyAlignment="1">
      <alignment horizontal="center" vertical="center" shrinkToFit="1"/>
    </xf>
    <xf numFmtId="0" fontId="26" fillId="24" borderId="13" xfId="0" applyFont="1" applyFill="1" applyBorder="1" applyAlignment="1">
      <alignment vertical="top" wrapText="1"/>
    </xf>
    <xf numFmtId="49" fontId="37" fillId="0" borderId="22" xfId="0" applyNumberFormat="1" applyFont="1" applyBorder="1" applyAlignment="1">
      <alignment horizontal="center" vertical="center"/>
    </xf>
    <xf numFmtId="0" fontId="26" fillId="24" borderId="39" xfId="0" applyFont="1" applyFill="1" applyBorder="1" applyAlignment="1">
      <alignment horizontal="left" vertical="top" wrapText="1"/>
    </xf>
    <xf numFmtId="0" fontId="26" fillId="24" borderId="19" xfId="0" applyFont="1" applyFill="1" applyBorder="1" applyAlignment="1">
      <alignment horizontal="left" vertical="top" wrapText="1"/>
    </xf>
    <xf numFmtId="0" fontId="108" fillId="0" borderId="10" xfId="0" applyFont="1" applyBorder="1" applyAlignment="1">
      <alignment horizontal="left" wrapText="1"/>
    </xf>
    <xf numFmtId="0" fontId="108" fillId="0" borderId="10" xfId="0" applyFont="1" applyBorder="1" applyAlignment="1">
      <alignment horizontal="center" wrapText="1"/>
    </xf>
    <xf numFmtId="0" fontId="107" fillId="0" borderId="10" xfId="0" applyFont="1" applyBorder="1" applyAlignment="1">
      <alignment horizontal="center" vertical="top" wrapText="1"/>
    </xf>
    <xf numFmtId="0" fontId="107" fillId="0" borderId="10" xfId="0" applyFont="1" applyBorder="1" applyAlignment="1">
      <alignment horizontal="center" vertical="center" wrapText="1"/>
    </xf>
    <xf numFmtId="177" fontId="109" fillId="0" borderId="10" xfId="0" applyNumberFormat="1" applyFont="1" applyBorder="1" applyAlignment="1">
      <alignment horizontal="center" vertical="center" shrinkToFit="1"/>
    </xf>
    <xf numFmtId="0" fontId="72" fillId="0" borderId="0" xfId="0" applyFont="1">
      <alignment vertical="center"/>
    </xf>
    <xf numFmtId="0" fontId="26" fillId="24" borderId="0" xfId="0" applyFont="1" applyFill="1" applyAlignment="1">
      <alignment horizontal="center" vertical="center" shrinkToFit="1"/>
    </xf>
    <xf numFmtId="0" fontId="22" fillId="24" borderId="0" xfId="0" applyFont="1" applyFill="1" applyAlignment="1">
      <alignment horizontal="center" vertical="top" wrapText="1"/>
    </xf>
    <xf numFmtId="0" fontId="26" fillId="24" borderId="0" xfId="0" applyFont="1" applyFill="1" applyAlignment="1">
      <alignment wrapText="1"/>
    </xf>
    <xf numFmtId="0" fontId="54" fillId="24" borderId="0" xfId="0" applyFont="1" applyFill="1" applyAlignment="1">
      <alignment horizontal="center" vertical="center"/>
    </xf>
    <xf numFmtId="0" fontId="45" fillId="24" borderId="0" xfId="0" applyFont="1" applyFill="1" applyAlignment="1">
      <alignment horizontal="center" vertical="center" wrapText="1"/>
    </xf>
    <xf numFmtId="49" fontId="37" fillId="0" borderId="0" xfId="0" applyNumberFormat="1" applyFont="1" applyAlignment="1">
      <alignment horizontal="center" vertical="center"/>
    </xf>
    <xf numFmtId="0" fontId="44" fillId="24" borderId="0" xfId="0" applyFont="1" applyFill="1" applyAlignment="1">
      <alignment horizontal="left" vertical="top" wrapText="1"/>
    </xf>
    <xf numFmtId="49" fontId="26" fillId="24" borderId="0" xfId="0" applyNumberFormat="1" applyFont="1" applyFill="1" applyAlignment="1">
      <alignment horizontal="left" vertical="center"/>
    </xf>
    <xf numFmtId="0" fontId="90" fillId="24" borderId="0" xfId="0" applyFont="1" applyFill="1" applyAlignment="1">
      <alignment horizontal="center" vertical="top" wrapText="1"/>
    </xf>
    <xf numFmtId="0" fontId="45" fillId="0" borderId="0" xfId="0" applyFont="1" applyAlignment="1">
      <alignment horizontal="center" vertical="top" wrapText="1"/>
    </xf>
    <xf numFmtId="0" fontId="36" fillId="24" borderId="0" xfId="0" applyFont="1" applyFill="1" applyAlignment="1">
      <alignment horizontal="center" vertical="top" wrapText="1"/>
    </xf>
    <xf numFmtId="0" fontId="36" fillId="24" borderId="0" xfId="0" applyFont="1" applyFill="1" applyAlignment="1">
      <alignment horizontal="center" vertical="center" wrapText="1"/>
    </xf>
    <xf numFmtId="0" fontId="26" fillId="24" borderId="11" xfId="0" applyFont="1" applyFill="1" applyBorder="1" applyAlignment="1">
      <alignment horizontal="left" vertical="center"/>
    </xf>
    <xf numFmtId="182" fontId="26" fillId="0" borderId="10" xfId="0" applyNumberFormat="1" applyFont="1" applyBorder="1" applyAlignment="1">
      <alignment horizontal="center" vertical="center" shrinkToFit="1"/>
    </xf>
    <xf numFmtId="176" fontId="85" fillId="0" borderId="10" xfId="0" applyNumberFormat="1" applyFont="1" applyBorder="1" applyAlignment="1">
      <alignment horizontal="center" vertical="center" shrinkToFit="1"/>
    </xf>
    <xf numFmtId="181" fontId="26" fillId="0" borderId="10" xfId="0" applyNumberFormat="1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top" wrapText="1"/>
    </xf>
    <xf numFmtId="0" fontId="44" fillId="0" borderId="10" xfId="0" applyFont="1" applyBorder="1" applyAlignment="1">
      <alignment horizontal="left" vertical="top" wrapText="1"/>
    </xf>
    <xf numFmtId="0" fontId="78" fillId="0" borderId="16" xfId="0" applyFont="1" applyBorder="1" applyAlignment="1">
      <alignment horizontal="center" vertical="center" shrinkToFit="1"/>
    </xf>
    <xf numFmtId="0" fontId="26" fillId="24" borderId="39" xfId="0" applyFont="1" applyFill="1" applyBorder="1" applyAlignment="1">
      <alignment horizontal="center" vertical="center" wrapText="1"/>
    </xf>
    <xf numFmtId="0" fontId="26" fillId="24" borderId="40" xfId="0" applyFont="1" applyFill="1" applyBorder="1" applyAlignment="1">
      <alignment horizontal="left" vertical="center"/>
    </xf>
    <xf numFmtId="0" fontId="22" fillId="24" borderId="10" xfId="0" applyFont="1" applyFill="1" applyBorder="1" applyAlignment="1">
      <alignment horizontal="left" vertical="top" wrapText="1"/>
    </xf>
    <xf numFmtId="0" fontId="94" fillId="24" borderId="26" xfId="0" applyFont="1" applyFill="1" applyBorder="1" applyAlignment="1">
      <alignment horizontal="center" vertical="center" wrapText="1"/>
    </xf>
    <xf numFmtId="0" fontId="110" fillId="0" borderId="10" xfId="0" applyFont="1" applyBorder="1" applyAlignment="1">
      <alignment horizontal="center" vertical="center" wrapText="1"/>
    </xf>
    <xf numFmtId="0" fontId="67" fillId="27" borderId="17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left" vertical="center" wrapText="1"/>
    </xf>
    <xf numFmtId="0" fontId="113" fillId="0" borderId="10" xfId="0" applyFont="1" applyBorder="1" applyAlignment="1">
      <alignment horizontal="center" wrapText="1"/>
    </xf>
    <xf numFmtId="0" fontId="110" fillId="0" borderId="10" xfId="0" applyFont="1" applyBorder="1" applyAlignment="1">
      <alignment horizontal="left" vertical="center" wrapText="1"/>
    </xf>
    <xf numFmtId="177" fontId="28" fillId="25" borderId="11" xfId="0" applyNumberFormat="1" applyFont="1" applyFill="1" applyBorder="1" applyAlignment="1">
      <alignment horizontal="center" vertical="center" shrinkToFit="1"/>
    </xf>
    <xf numFmtId="177" fontId="28" fillId="0" borderId="18" xfId="0" applyNumberFormat="1" applyFont="1" applyBorder="1" applyAlignment="1">
      <alignment horizontal="center" vertical="center" shrinkToFit="1"/>
    </xf>
    <xf numFmtId="177" fontId="28" fillId="25" borderId="10" xfId="0" applyNumberFormat="1" applyFont="1" applyFill="1" applyBorder="1" applyAlignment="1">
      <alignment horizontal="center" vertical="center" shrinkToFit="1"/>
    </xf>
    <xf numFmtId="0" fontId="114" fillId="0" borderId="0" xfId="0" applyFont="1" applyAlignment="1">
      <alignment horizontal="left" vertical="center"/>
    </xf>
    <xf numFmtId="177" fontId="28" fillId="0" borderId="19" xfId="0" applyNumberFormat="1" applyFont="1" applyBorder="1" applyAlignment="1">
      <alignment horizontal="center" vertical="center" shrinkToFit="1"/>
    </xf>
    <xf numFmtId="177" fontId="28" fillId="0" borderId="10" xfId="0" applyNumberFormat="1" applyFont="1" applyBorder="1" applyAlignment="1">
      <alignment horizontal="center" vertical="center" wrapText="1"/>
    </xf>
    <xf numFmtId="177" fontId="115" fillId="0" borderId="10" xfId="0" applyNumberFormat="1" applyFont="1" applyBorder="1" applyAlignment="1">
      <alignment horizontal="center" vertical="center" shrinkToFit="1"/>
    </xf>
    <xf numFmtId="0" fontId="93" fillId="24" borderId="16" xfId="0" applyFont="1" applyFill="1" applyBorder="1" applyAlignment="1">
      <alignment horizontal="center" vertical="top" wrapText="1"/>
    </xf>
    <xf numFmtId="0" fontId="67" fillId="0" borderId="10" xfId="0" applyFont="1" applyBorder="1" applyAlignment="1">
      <alignment horizontal="center" vertical="center" wrapText="1"/>
    </xf>
    <xf numFmtId="0" fontId="52" fillId="0" borderId="10" xfId="43" applyFont="1" applyBorder="1" applyAlignment="1">
      <alignment horizontal="center" vertical="center" wrapText="1"/>
    </xf>
    <xf numFmtId="0" fontId="52" fillId="0" borderId="12" xfId="43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 vertical="center" shrinkToFit="1"/>
    </xf>
    <xf numFmtId="177" fontId="26" fillId="0" borderId="0" xfId="0" applyNumberFormat="1" applyFont="1" applyAlignment="1">
      <alignment horizontal="center" vertical="top" wrapText="1"/>
    </xf>
    <xf numFmtId="0" fontId="45" fillId="0" borderId="11" xfId="0" applyFont="1" applyBorder="1" applyAlignment="1">
      <alignment horizontal="center" vertical="top" wrapText="1"/>
    </xf>
    <xf numFmtId="176" fontId="85" fillId="24" borderId="10" xfId="0" applyNumberFormat="1" applyFont="1" applyFill="1" applyBorder="1" applyAlignment="1">
      <alignment horizontal="center" vertical="center" shrinkToFit="1"/>
    </xf>
    <xf numFmtId="177" fontId="28" fillId="25" borderId="0" xfId="0" applyNumberFormat="1" applyFont="1" applyFill="1" applyAlignment="1">
      <alignment horizontal="center" vertical="center" shrinkToFit="1"/>
    </xf>
    <xf numFmtId="0" fontId="42" fillId="0" borderId="0" xfId="0" applyFont="1" applyAlignment="1">
      <alignment horizontal="center" vertical="top" wrapText="1"/>
    </xf>
    <xf numFmtId="0" fontId="26" fillId="24" borderId="0" xfId="0" applyFont="1" applyFill="1" applyAlignment="1">
      <alignment horizontal="left" vertical="center"/>
    </xf>
    <xf numFmtId="177" fontId="28" fillId="0" borderId="0" xfId="0" applyNumberFormat="1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/>
    </xf>
    <xf numFmtId="0" fontId="28" fillId="0" borderId="0" xfId="0" applyFont="1" applyAlignment="1">
      <alignment vertical="top" wrapText="1"/>
    </xf>
    <xf numFmtId="0" fontId="3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shrinkToFit="1"/>
    </xf>
    <xf numFmtId="177" fontId="28" fillId="0" borderId="0" xfId="0" applyNumberFormat="1" applyFont="1" applyAlignment="1">
      <alignment horizontal="center" vertical="center" wrapText="1"/>
    </xf>
    <xf numFmtId="0" fontId="108" fillId="0" borderId="0" xfId="0" applyFont="1" applyAlignment="1">
      <alignment horizontal="left" wrapText="1"/>
    </xf>
    <xf numFmtId="0" fontId="108" fillId="0" borderId="0" xfId="0" applyFont="1" applyAlignment="1">
      <alignment horizontal="center" wrapText="1"/>
    </xf>
    <xf numFmtId="0" fontId="107" fillId="0" borderId="0" xfId="0" applyFont="1" applyAlignment="1">
      <alignment horizontal="center" vertical="top" wrapText="1"/>
    </xf>
    <xf numFmtId="0" fontId="107" fillId="0" borderId="0" xfId="0" applyFont="1" applyAlignment="1">
      <alignment horizontal="center" vertical="center" wrapText="1"/>
    </xf>
    <xf numFmtId="177" fontId="115" fillId="0" borderId="0" xfId="0" applyNumberFormat="1" applyFont="1" applyAlignment="1">
      <alignment horizontal="center" vertical="center" shrinkToFit="1"/>
    </xf>
    <xf numFmtId="177" fontId="27" fillId="0" borderId="0" xfId="0" applyNumberFormat="1" applyFont="1" applyAlignment="1">
      <alignment horizontal="center" vertical="center" shrinkToFit="1"/>
    </xf>
    <xf numFmtId="0" fontId="26" fillId="0" borderId="0" xfId="0" applyFont="1" applyAlignment="1">
      <alignment vertical="center" wrapText="1"/>
    </xf>
    <xf numFmtId="177" fontId="26" fillId="24" borderId="0" xfId="0" applyNumberFormat="1" applyFont="1" applyFill="1" applyAlignment="1">
      <alignment horizontal="center" vertical="center" wrapText="1"/>
    </xf>
    <xf numFmtId="0" fontId="50" fillId="24" borderId="0" xfId="0" applyFont="1" applyFill="1" applyAlignment="1">
      <alignment horizontal="center" vertical="center" wrapText="1"/>
    </xf>
    <xf numFmtId="177" fontId="51" fillId="24" borderId="0" xfId="0" applyNumberFormat="1" applyFont="1" applyFill="1" applyAlignment="1">
      <alignment horizontal="center" vertical="center" shrinkToFit="1"/>
    </xf>
    <xf numFmtId="0" fontId="71" fillId="0" borderId="0" xfId="0" applyFont="1" applyAlignment="1">
      <alignment horizontal="left" wrapText="1"/>
    </xf>
    <xf numFmtId="0" fontId="71" fillId="0" borderId="0" xfId="0" applyFont="1" applyAlignment="1">
      <alignment horizontal="center" wrapText="1"/>
    </xf>
    <xf numFmtId="0" fontId="50" fillId="24" borderId="0" xfId="0" applyFont="1" applyFill="1" applyAlignment="1">
      <alignment horizontal="center" vertical="top" wrapText="1"/>
    </xf>
    <xf numFmtId="181" fontId="43" fillId="24" borderId="0" xfId="0" applyNumberFormat="1" applyFont="1" applyFill="1" applyAlignment="1">
      <alignment horizontal="center" vertical="center" shrinkToFit="1"/>
    </xf>
    <xf numFmtId="176" fontId="80" fillId="24" borderId="0" xfId="0" applyNumberFormat="1" applyFont="1" applyFill="1" applyAlignment="1">
      <alignment horizontal="center" vertical="center" shrinkToFit="1"/>
    </xf>
    <xf numFmtId="0" fontId="105" fillId="24" borderId="14" xfId="0" applyFont="1" applyFill="1" applyBorder="1" applyAlignment="1">
      <alignment horizontal="center" vertical="center" wrapText="1"/>
    </xf>
    <xf numFmtId="0" fontId="67" fillId="24" borderId="41" xfId="0" applyFont="1" applyFill="1" applyBorder="1" applyAlignment="1">
      <alignment horizontal="center" vertical="center" wrapText="1"/>
    </xf>
    <xf numFmtId="179" fontId="32" fillId="24" borderId="41" xfId="0" applyNumberFormat="1" applyFont="1" applyFill="1" applyBorder="1" applyAlignment="1">
      <alignment horizontal="center" vertical="center" wrapText="1"/>
    </xf>
    <xf numFmtId="180" fontId="32" fillId="24" borderId="41" xfId="0" applyNumberFormat="1" applyFont="1" applyFill="1" applyBorder="1" applyAlignment="1">
      <alignment horizontal="center" vertical="center" wrapText="1"/>
    </xf>
    <xf numFmtId="180" fontId="32" fillId="0" borderId="41" xfId="0" applyNumberFormat="1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178" fontId="32" fillId="0" borderId="42" xfId="0" applyNumberFormat="1" applyFont="1" applyBorder="1" applyAlignment="1">
      <alignment horizontal="center" vertical="center"/>
    </xf>
    <xf numFmtId="0" fontId="68" fillId="24" borderId="41" xfId="0" applyFont="1" applyFill="1" applyBorder="1" applyAlignment="1">
      <alignment horizontal="center" vertical="center" wrapText="1"/>
    </xf>
    <xf numFmtId="0" fontId="76" fillId="0" borderId="12" xfId="0" applyFont="1" applyBorder="1" applyAlignment="1">
      <alignment horizontal="center" vertical="center" wrapText="1"/>
    </xf>
    <xf numFmtId="0" fontId="23" fillId="28" borderId="28" xfId="0" applyFont="1" applyFill="1" applyBorder="1" applyAlignment="1">
      <alignment horizontal="justify" vertical="center" wrapText="1"/>
    </xf>
    <xf numFmtId="0" fontId="76" fillId="0" borderId="17" xfId="0" applyFont="1" applyBorder="1" applyAlignment="1">
      <alignment horizontal="center" vertical="center" wrapText="1"/>
    </xf>
    <xf numFmtId="0" fontId="106" fillId="24" borderId="17" xfId="0" applyFont="1" applyFill="1" applyBorder="1" applyAlignment="1">
      <alignment horizontal="center" vertical="center" wrapText="1"/>
    </xf>
    <xf numFmtId="0" fontId="67" fillId="28" borderId="39" xfId="0" applyFont="1" applyFill="1" applyBorder="1" applyAlignment="1">
      <alignment horizontal="center" vertical="center" wrapText="1"/>
    </xf>
    <xf numFmtId="179" fontId="32" fillId="28" borderId="39" xfId="0" applyNumberFormat="1" applyFont="1" applyFill="1" applyBorder="1" applyAlignment="1">
      <alignment horizontal="center" vertical="center" shrinkToFit="1"/>
    </xf>
    <xf numFmtId="180" fontId="32" fillId="28" borderId="39" xfId="0" applyNumberFormat="1" applyFont="1" applyFill="1" applyBorder="1" applyAlignment="1">
      <alignment horizontal="center" vertical="center" wrapText="1"/>
    </xf>
    <xf numFmtId="180" fontId="32" fillId="28" borderId="39" xfId="0" applyNumberFormat="1" applyFont="1" applyFill="1" applyBorder="1" applyAlignment="1">
      <alignment horizontal="center" vertical="center" shrinkToFit="1"/>
    </xf>
    <xf numFmtId="0" fontId="32" fillId="28" borderId="39" xfId="0" applyFont="1" applyFill="1" applyBorder="1" applyAlignment="1">
      <alignment horizontal="center" vertical="center" wrapText="1"/>
    </xf>
    <xf numFmtId="178" fontId="32" fillId="28" borderId="43" xfId="0" applyNumberFormat="1" applyFont="1" applyFill="1" applyBorder="1" applyAlignment="1">
      <alignment horizontal="center" vertical="center"/>
    </xf>
    <xf numFmtId="0" fontId="68" fillId="24" borderId="15" xfId="0" applyFont="1" applyFill="1" applyBorder="1" applyAlignment="1">
      <alignment horizontal="center" vertical="center" wrapText="1"/>
    </xf>
    <xf numFmtId="178" fontId="32" fillId="0" borderId="44" xfId="0" applyNumberFormat="1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 wrapText="1"/>
    </xf>
    <xf numFmtId="0" fontId="23" fillId="24" borderId="37" xfId="0" applyFont="1" applyFill="1" applyBorder="1" applyAlignment="1">
      <alignment horizontal="justify" vertical="center" wrapText="1"/>
    </xf>
    <xf numFmtId="0" fontId="57" fillId="0" borderId="12" xfId="0" applyFont="1" applyBorder="1" applyAlignment="1">
      <alignment horizontal="center" vertical="center" wrapText="1"/>
    </xf>
    <xf numFmtId="179" fontId="32" fillId="0" borderId="12" xfId="0" applyNumberFormat="1" applyFont="1" applyBorder="1" applyAlignment="1">
      <alignment horizontal="center" vertical="center" shrinkToFit="1"/>
    </xf>
    <xf numFmtId="180" fontId="32" fillId="0" borderId="12" xfId="0" applyNumberFormat="1" applyFont="1" applyBorder="1" applyAlignment="1">
      <alignment horizontal="center" vertical="center" shrinkToFit="1"/>
    </xf>
    <xf numFmtId="0" fontId="23" fillId="29" borderId="28" xfId="0" applyFont="1" applyFill="1" applyBorder="1" applyAlignment="1">
      <alignment horizontal="left" vertical="center" wrapText="1"/>
    </xf>
    <xf numFmtId="0" fontId="57" fillId="24" borderId="15" xfId="0" applyFont="1" applyFill="1" applyBorder="1" applyAlignment="1">
      <alignment horizontal="center" vertical="center" wrapText="1"/>
    </xf>
    <xf numFmtId="0" fontId="104" fillId="24" borderId="10" xfId="0" applyFont="1" applyFill="1" applyBorder="1" applyAlignment="1">
      <alignment horizontal="center" vertical="center" wrapText="1"/>
    </xf>
    <xf numFmtId="0" fontId="106" fillId="24" borderId="12" xfId="0" applyFont="1" applyFill="1" applyBorder="1" applyAlignment="1">
      <alignment horizontal="center" vertical="center" wrapText="1"/>
    </xf>
    <xf numFmtId="0" fontId="52" fillId="24" borderId="15" xfId="0" applyFont="1" applyFill="1" applyBorder="1" applyAlignment="1">
      <alignment horizontal="center" vertical="center" wrapText="1"/>
    </xf>
    <xf numFmtId="49" fontId="26" fillId="24" borderId="11" xfId="0" applyNumberFormat="1" applyFont="1" applyFill="1" applyBorder="1" applyAlignment="1">
      <alignment horizontal="center" vertical="center"/>
    </xf>
    <xf numFmtId="0" fontId="106" fillId="24" borderId="10" xfId="0" applyFont="1" applyFill="1" applyBorder="1" applyAlignment="1">
      <alignment horizontal="left" vertical="center" wrapText="1"/>
    </xf>
    <xf numFmtId="49" fontId="26" fillId="24" borderId="13" xfId="0" applyNumberFormat="1" applyFont="1" applyFill="1" applyBorder="1" applyAlignment="1">
      <alignment vertical="top" wrapText="1"/>
    </xf>
    <xf numFmtId="0" fontId="26" fillId="24" borderId="13" xfId="0" applyFont="1" applyFill="1" applyBorder="1" applyAlignment="1">
      <alignment horizontal="left" vertical="center"/>
    </xf>
    <xf numFmtId="0" fontId="26" fillId="24" borderId="17" xfId="0" applyFont="1" applyFill="1" applyBorder="1" applyAlignment="1">
      <alignment horizontal="center" vertical="center" textRotation="255"/>
    </xf>
    <xf numFmtId="0" fontId="117" fillId="0" borderId="10" xfId="0" applyFont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 wrapText="1"/>
    </xf>
    <xf numFmtId="0" fontId="76" fillId="24" borderId="17" xfId="0" applyFont="1" applyFill="1" applyBorder="1" applyAlignment="1">
      <alignment horizontal="left" vertical="center" wrapText="1"/>
    </xf>
    <xf numFmtId="0" fontId="93" fillId="24" borderId="16" xfId="0" applyFont="1" applyFill="1" applyBorder="1" applyAlignment="1">
      <alignment horizontal="left" vertical="top" wrapText="1"/>
    </xf>
    <xf numFmtId="0" fontId="118" fillId="24" borderId="10" xfId="0" applyFont="1" applyFill="1" applyBorder="1" applyAlignment="1">
      <alignment horizontal="center" vertical="center" wrapText="1"/>
    </xf>
    <xf numFmtId="0" fontId="107" fillId="24" borderId="15" xfId="0" applyFont="1" applyFill="1" applyBorder="1" applyAlignment="1">
      <alignment horizontal="center" vertical="top" wrapText="1"/>
    </xf>
    <xf numFmtId="0" fontId="26" fillId="0" borderId="15" xfId="0" applyFont="1" applyBorder="1" applyAlignment="1">
      <alignment horizontal="left" vertical="top" wrapText="1"/>
    </xf>
    <xf numFmtId="0" fontId="66" fillId="0" borderId="10" xfId="0" applyFont="1" applyBorder="1" applyAlignment="1">
      <alignment horizontal="left" vertical="top" wrapText="1"/>
    </xf>
    <xf numFmtId="0" fontId="53" fillId="0" borderId="11" xfId="0" applyFont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shrinkToFit="1"/>
    </xf>
    <xf numFmtId="0" fontId="37" fillId="0" borderId="10" xfId="0" applyFont="1" applyBorder="1" applyAlignment="1">
      <alignment horizontal="center" shrinkToFit="1"/>
    </xf>
    <xf numFmtId="0" fontId="23" fillId="28" borderId="32" xfId="0" applyFont="1" applyFill="1" applyBorder="1" applyAlignment="1">
      <alignment horizontal="left" vertical="center" wrapText="1"/>
    </xf>
    <xf numFmtId="0" fontId="67" fillId="28" borderId="14" xfId="0" applyFont="1" applyFill="1" applyBorder="1" applyAlignment="1">
      <alignment horizontal="center" vertical="center" wrapText="1"/>
    </xf>
    <xf numFmtId="179" fontId="32" fillId="28" borderId="14" xfId="0" applyNumberFormat="1" applyFont="1" applyFill="1" applyBorder="1" applyAlignment="1">
      <alignment horizontal="center" vertical="center" shrinkToFit="1"/>
    </xf>
    <xf numFmtId="180" fontId="32" fillId="28" borderId="14" xfId="0" applyNumberFormat="1" applyFont="1" applyFill="1" applyBorder="1" applyAlignment="1">
      <alignment horizontal="center" vertical="center" wrapText="1"/>
    </xf>
    <xf numFmtId="180" fontId="32" fillId="28" borderId="14" xfId="0" applyNumberFormat="1" applyFont="1" applyFill="1" applyBorder="1" applyAlignment="1">
      <alignment horizontal="center" vertical="center" shrinkToFit="1"/>
    </xf>
    <xf numFmtId="0" fontId="32" fillId="28" borderId="14" xfId="0" applyFont="1" applyFill="1" applyBorder="1" applyAlignment="1">
      <alignment horizontal="center" vertical="center" wrapText="1"/>
    </xf>
    <xf numFmtId="178" fontId="32" fillId="28" borderId="33" xfId="0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>
      <alignment vertical="center"/>
    </xf>
    <xf numFmtId="0" fontId="31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116" fillId="0" borderId="0" xfId="0" applyFont="1" applyAlignment="1">
      <alignment vertical="center" wrapText="1"/>
    </xf>
    <xf numFmtId="0" fontId="24" fillId="28" borderId="16" xfId="0" applyFont="1" applyFill="1" applyBorder="1" applyAlignment="1">
      <alignment horizontal="center" vertical="center" wrapText="1"/>
    </xf>
    <xf numFmtId="0" fontId="24" fillId="28" borderId="39" xfId="0" applyFont="1" applyFill="1" applyBorder="1" applyAlignment="1">
      <alignment horizontal="center" vertical="center" wrapText="1"/>
    </xf>
    <xf numFmtId="0" fontId="24" fillId="28" borderId="45" xfId="0" applyFont="1" applyFill="1" applyBorder="1" applyAlignment="1">
      <alignment horizontal="center" vertical="center" wrapText="1"/>
    </xf>
    <xf numFmtId="0" fontId="24" fillId="28" borderId="46" xfId="0" applyFont="1" applyFill="1" applyBorder="1" applyAlignment="1">
      <alignment horizontal="center" vertical="center" wrapText="1"/>
    </xf>
    <xf numFmtId="0" fontId="24" fillId="28" borderId="47" xfId="0" applyFont="1" applyFill="1" applyBorder="1" applyAlignment="1">
      <alignment horizontal="center" vertical="center" wrapText="1"/>
    </xf>
    <xf numFmtId="0" fontId="112" fillId="0" borderId="0" xfId="0" applyFont="1" applyAlignment="1">
      <alignment vertical="center" wrapText="1"/>
    </xf>
    <xf numFmtId="0" fontId="8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6" xfId="0" applyFont="1" applyBorder="1" applyAlignment="1">
      <alignment horizontal="left" vertical="center"/>
    </xf>
    <xf numFmtId="0" fontId="28" fillId="0" borderId="26" xfId="0" applyFont="1" applyBorder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Border="1" applyAlignment="1">
      <alignment horizontal="center" vertical="center" shrinkToFit="1"/>
    </xf>
    <xf numFmtId="49" fontId="29" fillId="0" borderId="10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0" fontId="19" fillId="24" borderId="0" xfId="0" applyFont="1" applyFill="1" applyAlignment="1">
      <alignment horizontal="left" vertical="center" shrinkToFit="1"/>
    </xf>
    <xf numFmtId="0" fontId="66" fillId="24" borderId="10" xfId="0" applyFont="1" applyFill="1" applyBorder="1" applyAlignment="1">
      <alignment horizontal="left" vertical="top" wrapText="1"/>
    </xf>
    <xf numFmtId="0" fontId="63" fillId="24" borderId="10" xfId="0" applyFont="1" applyFill="1" applyBorder="1" applyAlignment="1">
      <alignment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19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3" fillId="0" borderId="15" xfId="0" applyFont="1" applyBorder="1" applyAlignment="1">
      <alignment horizontal="center" vertical="center" wrapText="1"/>
    </xf>
    <xf numFmtId="0" fontId="73" fillId="0" borderId="11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66" fillId="24" borderId="17" xfId="0" applyFont="1" applyFill="1" applyBorder="1" applyAlignment="1">
      <alignment horizontal="left" vertical="top" wrapText="1"/>
    </xf>
    <xf numFmtId="0" fontId="66" fillId="24" borderId="15" xfId="0" applyFont="1" applyFill="1" applyBorder="1" applyAlignment="1">
      <alignment horizontal="left" vertical="top" wrapText="1"/>
    </xf>
    <xf numFmtId="0" fontId="66" fillId="24" borderId="11" xfId="0" applyFont="1" applyFill="1" applyBorder="1" applyAlignment="1">
      <alignment horizontal="left" vertical="top" wrapText="1"/>
    </xf>
    <xf numFmtId="0" fontId="119" fillId="0" borderId="20" xfId="0" applyFont="1" applyBorder="1" applyAlignment="1">
      <alignment horizontal="center" vertical="center" textRotation="255" wrapText="1"/>
    </xf>
    <xf numFmtId="0" fontId="119" fillId="0" borderId="40" xfId="0" applyFont="1" applyBorder="1" applyAlignment="1">
      <alignment horizontal="center" vertical="center" textRotation="255" wrapText="1"/>
    </xf>
    <xf numFmtId="0" fontId="119" fillId="0" borderId="38" xfId="0" applyFont="1" applyBorder="1" applyAlignment="1">
      <alignment horizontal="center" vertical="center" textRotation="255" wrapText="1"/>
    </xf>
    <xf numFmtId="0" fontId="119" fillId="0" borderId="21" xfId="0" applyFont="1" applyBorder="1" applyAlignment="1">
      <alignment horizontal="center" vertical="center" textRotation="255" wrapText="1"/>
    </xf>
    <xf numFmtId="0" fontId="119" fillId="0" borderId="0" xfId="0" applyFont="1" applyAlignment="1">
      <alignment horizontal="center" vertical="center" textRotation="255" wrapText="1"/>
    </xf>
    <xf numFmtId="0" fontId="119" fillId="0" borderId="22" xfId="0" applyFont="1" applyBorder="1" applyAlignment="1">
      <alignment horizontal="center" vertical="center" textRotation="255" wrapText="1"/>
    </xf>
    <xf numFmtId="0" fontId="119" fillId="0" borderId="18" xfId="0" applyFont="1" applyBorder="1" applyAlignment="1">
      <alignment horizontal="center" vertical="center" textRotation="255" wrapText="1"/>
    </xf>
    <xf numFmtId="0" fontId="119" fillId="0" borderId="26" xfId="0" applyFont="1" applyBorder="1" applyAlignment="1">
      <alignment horizontal="center" vertical="center" textRotation="255" wrapText="1"/>
    </xf>
    <xf numFmtId="0" fontId="119" fillId="0" borderId="19" xfId="0" applyFont="1" applyBorder="1" applyAlignment="1">
      <alignment horizontal="center" vertical="center" textRotation="255" wrapText="1"/>
    </xf>
    <xf numFmtId="49" fontId="29" fillId="0" borderId="21" xfId="0" applyNumberFormat="1" applyFont="1" applyBorder="1" applyAlignment="1">
      <alignment horizontal="center" vertical="center" wrapText="1"/>
    </xf>
    <xf numFmtId="0" fontId="61" fillId="0" borderId="48" xfId="0" applyFont="1" applyBorder="1" applyAlignment="1">
      <alignment horizontal="center" vertical="center" wrapTex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/>
    <cellStyle name="一般 3" xfId="43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800000"/>
      <color rgb="FF0000FF"/>
      <color rgb="FF000080"/>
      <color rgb="FF000066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27</xdr:row>
      <xdr:rowOff>190501</xdr:rowOff>
    </xdr:from>
    <xdr:to>
      <xdr:col>0</xdr:col>
      <xdr:colOff>259391</xdr:colOff>
      <xdr:row>29</xdr:row>
      <xdr:rowOff>28576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BA809D79-8CBB-42D6-BF34-6010689C95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9525" y="10677526"/>
          <a:ext cx="249866" cy="247650"/>
        </a:xfrm>
        <a:prstGeom prst="rect">
          <a:avLst/>
        </a:prstGeom>
      </xdr:spPr>
    </xdr:pic>
    <xdr:clientData/>
  </xdr:twoCellAnchor>
  <xdr:oneCellAnchor>
    <xdr:from>
      <xdr:col>3</xdr:col>
      <xdr:colOff>847725</xdr:colOff>
      <xdr:row>10</xdr:row>
      <xdr:rowOff>85726</xdr:rowOff>
    </xdr:from>
    <xdr:ext cx="345156" cy="247649"/>
    <xdr:pic>
      <xdr:nvPicPr>
        <xdr:cNvPr id="3" name="圖片 2">
          <a:extLst>
            <a:ext uri="{FF2B5EF4-FFF2-40B4-BE49-F238E27FC236}">
              <a16:creationId xmlns:a16="http://schemas.microsoft.com/office/drawing/2014/main" id="{7CD0C9A9-0BB5-4B2E-A0D3-A4D183650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4210051"/>
          <a:ext cx="345156" cy="247649"/>
        </a:xfrm>
        <a:prstGeom prst="rect">
          <a:avLst/>
        </a:prstGeom>
      </xdr:spPr>
    </xdr:pic>
    <xdr:clientData/>
  </xdr:oneCellAnchor>
  <xdr:oneCellAnchor>
    <xdr:from>
      <xdr:col>5</xdr:col>
      <xdr:colOff>990600</xdr:colOff>
      <xdr:row>7</xdr:row>
      <xdr:rowOff>123826</xdr:rowOff>
    </xdr:from>
    <xdr:ext cx="257175" cy="184523"/>
    <xdr:pic>
      <xdr:nvPicPr>
        <xdr:cNvPr id="4" name="圖片 3">
          <a:extLst>
            <a:ext uri="{FF2B5EF4-FFF2-40B4-BE49-F238E27FC236}">
              <a16:creationId xmlns:a16="http://schemas.microsoft.com/office/drawing/2014/main" id="{076D6ECA-C7B6-4368-A643-98B58AA2C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162301"/>
          <a:ext cx="257175" cy="18452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27</xdr:row>
      <xdr:rowOff>9526</xdr:rowOff>
    </xdr:from>
    <xdr:to>
      <xdr:col>0</xdr:col>
      <xdr:colOff>287966</xdr:colOff>
      <xdr:row>28</xdr:row>
      <xdr:rowOff>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95158946-AE90-4B72-A756-9DFF88D93F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10848976"/>
          <a:ext cx="249866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zoomScaleNormal="100" workbookViewId="0">
      <selection activeCell="D12" sqref="D12"/>
    </sheetView>
  </sheetViews>
  <sheetFormatPr defaultRowHeight="16.5"/>
  <cols>
    <col min="1" max="1" width="11.5" customWidth="1"/>
    <col min="2" max="2" width="8.125" style="5" customWidth="1"/>
    <col min="3" max="4" width="15.625" customWidth="1"/>
    <col min="5" max="5" width="8.125" customWidth="1"/>
    <col min="6" max="6" width="16" customWidth="1"/>
    <col min="7" max="7" width="2.5" style="264" customWidth="1"/>
    <col min="8" max="8" width="3.125" style="414" customWidth="1"/>
    <col min="9" max="13" width="3.125" customWidth="1"/>
    <col min="14" max="14" width="3.625" customWidth="1"/>
    <col min="15" max="19" width="9" customWidth="1"/>
  </cols>
  <sheetData>
    <row r="1" spans="1:22" ht="30.75" customHeight="1">
      <c r="A1" s="576" t="s">
        <v>590</v>
      </c>
      <c r="B1" s="576"/>
      <c r="C1" s="576"/>
      <c r="D1" s="576"/>
      <c r="E1" s="576"/>
      <c r="F1" s="576"/>
      <c r="G1" s="577"/>
      <c r="H1" s="577"/>
      <c r="I1" s="577"/>
      <c r="J1" s="577"/>
    </row>
    <row r="2" spans="1:22" ht="33" customHeight="1" thickBot="1">
      <c r="A2" s="137"/>
      <c r="B2" s="623" t="s">
        <v>413</v>
      </c>
      <c r="C2" s="623"/>
      <c r="D2" s="623"/>
      <c r="E2" s="623"/>
      <c r="F2" s="623"/>
    </row>
    <row r="3" spans="1:22" ht="61.5" customHeight="1" thickBot="1">
      <c r="A3" s="382" t="s">
        <v>111</v>
      </c>
      <c r="B3" s="383" t="s">
        <v>112</v>
      </c>
      <c r="C3" s="383" t="s">
        <v>113</v>
      </c>
      <c r="D3" s="24" t="s">
        <v>114</v>
      </c>
      <c r="E3" s="383" t="s">
        <v>64</v>
      </c>
      <c r="F3" s="383" t="s">
        <v>115</v>
      </c>
      <c r="G3" s="384" t="s">
        <v>116</v>
      </c>
      <c r="H3" s="415" t="s">
        <v>295</v>
      </c>
      <c r="I3" s="385" t="s">
        <v>296</v>
      </c>
      <c r="J3" s="386" t="s">
        <v>297</v>
      </c>
      <c r="K3" s="387" t="s">
        <v>298</v>
      </c>
      <c r="L3" s="388" t="s">
        <v>299</v>
      </c>
      <c r="M3" s="389" t="s">
        <v>300</v>
      </c>
      <c r="N3" s="390" t="s">
        <v>73</v>
      </c>
      <c r="Q3" t="s">
        <v>591</v>
      </c>
    </row>
    <row r="4" spans="1:22" ht="28.7" customHeight="1">
      <c r="A4" s="391" t="s">
        <v>391</v>
      </c>
      <c r="B4" s="410" t="s">
        <v>571</v>
      </c>
      <c r="C4" s="276" t="s">
        <v>425</v>
      </c>
      <c r="D4" s="565" t="s">
        <v>369</v>
      </c>
      <c r="E4" s="378" t="s">
        <v>118</v>
      </c>
      <c r="F4" s="277" t="s">
        <v>468</v>
      </c>
      <c r="G4" s="426"/>
      <c r="H4" s="416">
        <v>5</v>
      </c>
      <c r="I4" s="376">
        <v>2.6</v>
      </c>
      <c r="J4" s="392">
        <v>2.1</v>
      </c>
      <c r="K4" s="392">
        <v>2.5</v>
      </c>
      <c r="L4" s="393"/>
      <c r="M4" s="374"/>
      <c r="N4" s="373">
        <f t="shared" ref="N4:N21" si="0">(H4*70)+(I4*75)+(J4*25)+(K4*45)+(L4*60)+(M4*150)</f>
        <v>710</v>
      </c>
      <c r="U4" s="372"/>
    </row>
    <row r="5" spans="1:22" ht="28.7" customHeight="1">
      <c r="A5" s="394" t="s">
        <v>392</v>
      </c>
      <c r="B5" s="411" t="s">
        <v>119</v>
      </c>
      <c r="C5" s="136" t="s">
        <v>304</v>
      </c>
      <c r="D5" s="156" t="s">
        <v>414</v>
      </c>
      <c r="E5" s="284" t="s">
        <v>120</v>
      </c>
      <c r="F5" s="223" t="s">
        <v>428</v>
      </c>
      <c r="G5" s="489"/>
      <c r="H5" s="417">
        <v>5.2</v>
      </c>
      <c r="I5" s="121">
        <v>3.4</v>
      </c>
      <c r="J5" s="166">
        <v>1.5</v>
      </c>
      <c r="K5" s="166">
        <v>2.5</v>
      </c>
      <c r="L5" s="49"/>
      <c r="M5" s="11"/>
      <c r="N5" s="268">
        <f t="shared" si="0"/>
        <v>769</v>
      </c>
      <c r="U5" s="324"/>
    </row>
    <row r="6" spans="1:22" ht="28.7" customHeight="1">
      <c r="A6" s="394" t="s">
        <v>393</v>
      </c>
      <c r="B6" s="412" t="s">
        <v>117</v>
      </c>
      <c r="C6" s="136" t="s">
        <v>367</v>
      </c>
      <c r="D6" s="425" t="s">
        <v>578</v>
      </c>
      <c r="E6" s="282" t="s">
        <v>118</v>
      </c>
      <c r="F6" s="223"/>
      <c r="G6" s="11"/>
      <c r="H6" s="418">
        <v>5.2</v>
      </c>
      <c r="I6" s="122">
        <v>2.2000000000000002</v>
      </c>
      <c r="J6" s="371">
        <v>1.6</v>
      </c>
      <c r="K6" s="371">
        <v>2.5</v>
      </c>
      <c r="L6" s="11"/>
      <c r="M6" s="11"/>
      <c r="N6" s="268">
        <f t="shared" si="0"/>
        <v>681.5</v>
      </c>
      <c r="U6" s="281"/>
    </row>
    <row r="7" spans="1:22" ht="28.7" customHeight="1">
      <c r="A7" s="547" t="s">
        <v>418</v>
      </c>
      <c r="B7" s="411" t="s">
        <v>119</v>
      </c>
      <c r="C7" s="405" t="s">
        <v>419</v>
      </c>
      <c r="D7" s="404" t="s">
        <v>124</v>
      </c>
      <c r="E7" s="282" t="s">
        <v>118</v>
      </c>
      <c r="F7" s="223" t="s">
        <v>341</v>
      </c>
      <c r="G7" s="167" t="s">
        <v>137</v>
      </c>
      <c r="H7" s="417">
        <v>5</v>
      </c>
      <c r="I7" s="121">
        <v>2.8</v>
      </c>
      <c r="J7" s="121">
        <v>1.8</v>
      </c>
      <c r="K7" s="121">
        <v>2.5</v>
      </c>
      <c r="L7" s="49">
        <v>1</v>
      </c>
      <c r="M7" s="11"/>
      <c r="N7" s="268">
        <f t="shared" si="0"/>
        <v>777.5</v>
      </c>
      <c r="U7" s="324"/>
      <c r="V7" s="291"/>
    </row>
    <row r="8" spans="1:22" ht="28.7" customHeight="1" thickBot="1">
      <c r="A8" s="395" t="s">
        <v>394</v>
      </c>
      <c r="B8" s="413" t="s">
        <v>572</v>
      </c>
      <c r="C8" s="405" t="s">
        <v>365</v>
      </c>
      <c r="D8" s="139" t="s">
        <v>445</v>
      </c>
      <c r="E8" s="396" t="s">
        <v>118</v>
      </c>
      <c r="F8" s="559" t="s">
        <v>494</v>
      </c>
      <c r="G8" s="427" t="s">
        <v>303</v>
      </c>
      <c r="H8" s="419">
        <v>5.5</v>
      </c>
      <c r="I8" s="397">
        <v>3.2</v>
      </c>
      <c r="J8" s="367">
        <v>1.5</v>
      </c>
      <c r="K8" s="367">
        <v>2.5</v>
      </c>
      <c r="L8" s="380"/>
      <c r="M8" s="369"/>
      <c r="N8" s="370">
        <f t="shared" si="0"/>
        <v>775</v>
      </c>
      <c r="U8" s="281"/>
      <c r="V8" s="291"/>
    </row>
    <row r="9" spans="1:22" ht="28.7" customHeight="1">
      <c r="A9" s="568" t="s">
        <v>584</v>
      </c>
      <c r="B9" s="583" t="s">
        <v>585</v>
      </c>
      <c r="C9" s="584"/>
      <c r="D9" s="584"/>
      <c r="E9" s="584"/>
      <c r="F9" s="585"/>
      <c r="G9" s="569"/>
      <c r="H9" s="570"/>
      <c r="I9" s="571"/>
      <c r="J9" s="572"/>
      <c r="K9" s="572"/>
      <c r="L9" s="573"/>
      <c r="M9" s="573"/>
      <c r="N9" s="574"/>
      <c r="U9" s="324"/>
      <c r="V9" s="292"/>
    </row>
    <row r="10" spans="1:22" ht="28.7" customHeight="1">
      <c r="A10" s="394" t="s">
        <v>395</v>
      </c>
      <c r="B10" s="411" t="s">
        <v>119</v>
      </c>
      <c r="C10" s="136" t="s">
        <v>128</v>
      </c>
      <c r="D10" s="401" t="s">
        <v>439</v>
      </c>
      <c r="E10" s="284" t="s">
        <v>120</v>
      </c>
      <c r="F10" s="223" t="s">
        <v>548</v>
      </c>
      <c r="G10" s="11"/>
      <c r="H10" s="417">
        <v>5.2</v>
      </c>
      <c r="I10" s="121">
        <v>2.9</v>
      </c>
      <c r="J10" s="166">
        <v>1.5</v>
      </c>
      <c r="K10" s="166">
        <v>2.5</v>
      </c>
      <c r="L10" s="49"/>
      <c r="M10" s="11"/>
      <c r="N10" s="268">
        <f t="shared" si="0"/>
        <v>731.5</v>
      </c>
      <c r="U10" s="285"/>
      <c r="V10" s="291"/>
    </row>
    <row r="11" spans="1:22" ht="28.7" customHeight="1">
      <c r="A11" s="365" t="s">
        <v>396</v>
      </c>
      <c r="B11" s="412" t="s">
        <v>129</v>
      </c>
      <c r="C11" s="136" t="s">
        <v>421</v>
      </c>
      <c r="D11" s="553" t="s">
        <v>470</v>
      </c>
      <c r="E11" s="282"/>
      <c r="F11" s="223"/>
      <c r="G11" s="167"/>
      <c r="H11" s="418">
        <v>5.2</v>
      </c>
      <c r="I11" s="122">
        <v>2.2999999999999998</v>
      </c>
      <c r="J11" s="371">
        <v>1.4</v>
      </c>
      <c r="K11" s="371">
        <v>2.5</v>
      </c>
      <c r="L11" s="11"/>
      <c r="M11" s="11"/>
      <c r="N11" s="268">
        <f t="shared" si="0"/>
        <v>684</v>
      </c>
      <c r="U11" s="286"/>
      <c r="V11" s="291"/>
    </row>
    <row r="12" spans="1:22" ht="28.7" customHeight="1">
      <c r="A12" s="365" t="s">
        <v>397</v>
      </c>
      <c r="B12" s="411" t="s">
        <v>119</v>
      </c>
      <c r="C12" s="405" t="s">
        <v>122</v>
      </c>
      <c r="D12" s="401" t="s">
        <v>432</v>
      </c>
      <c r="E12" s="282" t="s">
        <v>118</v>
      </c>
      <c r="F12" s="223" t="s">
        <v>436</v>
      </c>
      <c r="G12" s="167" t="s">
        <v>137</v>
      </c>
      <c r="H12" s="417">
        <v>5</v>
      </c>
      <c r="I12" s="121">
        <v>3</v>
      </c>
      <c r="J12" s="121">
        <v>1.7</v>
      </c>
      <c r="K12" s="121">
        <v>2.5</v>
      </c>
      <c r="L12" s="49">
        <v>1</v>
      </c>
      <c r="M12" s="11"/>
      <c r="N12" s="268">
        <f t="shared" si="0"/>
        <v>790</v>
      </c>
      <c r="U12" s="286"/>
    </row>
    <row r="13" spans="1:22" ht="28.7" customHeight="1" thickBot="1">
      <c r="A13" s="398" t="s">
        <v>398</v>
      </c>
      <c r="B13" s="413" t="s">
        <v>572</v>
      </c>
      <c r="C13" s="243" t="s">
        <v>471</v>
      </c>
      <c r="D13" s="139" t="s">
        <v>417</v>
      </c>
      <c r="E13" s="396" t="s">
        <v>118</v>
      </c>
      <c r="F13" s="409" t="s">
        <v>344</v>
      </c>
      <c r="G13" s="477" t="s">
        <v>573</v>
      </c>
      <c r="H13" s="421">
        <v>5</v>
      </c>
      <c r="I13" s="368">
        <v>2.4</v>
      </c>
      <c r="J13" s="381">
        <v>1.7</v>
      </c>
      <c r="K13" s="367">
        <v>2.5</v>
      </c>
      <c r="L13" s="380"/>
      <c r="M13" s="369">
        <v>1</v>
      </c>
      <c r="N13" s="370">
        <f t="shared" si="0"/>
        <v>835</v>
      </c>
    </row>
    <row r="14" spans="1:22" ht="28.7" customHeight="1">
      <c r="A14" s="391" t="s">
        <v>399</v>
      </c>
      <c r="B14" s="410" t="s">
        <v>571</v>
      </c>
      <c r="C14" s="402" t="s">
        <v>438</v>
      </c>
      <c r="D14" s="401" t="s">
        <v>420</v>
      </c>
      <c r="E14" s="378" t="s">
        <v>118</v>
      </c>
      <c r="F14" s="223" t="s">
        <v>423</v>
      </c>
      <c r="G14" s="377"/>
      <c r="H14" s="422">
        <v>5</v>
      </c>
      <c r="I14" s="376">
        <v>3.1</v>
      </c>
      <c r="J14" s="376">
        <v>2.2000000000000002</v>
      </c>
      <c r="K14" s="376">
        <v>2.5</v>
      </c>
      <c r="L14" s="393"/>
      <c r="M14" s="374"/>
      <c r="N14" s="373">
        <f t="shared" si="0"/>
        <v>750</v>
      </c>
      <c r="U14" s="290"/>
    </row>
    <row r="15" spans="1:22" ht="28.7" customHeight="1">
      <c r="A15" s="394" t="s">
        <v>400</v>
      </c>
      <c r="B15" s="411" t="s">
        <v>119</v>
      </c>
      <c r="C15" s="136" t="s">
        <v>472</v>
      </c>
      <c r="D15" s="156" t="s">
        <v>302</v>
      </c>
      <c r="E15" s="284" t="s">
        <v>120</v>
      </c>
      <c r="F15" s="223" t="s">
        <v>549</v>
      </c>
      <c r="G15" s="408"/>
      <c r="H15" s="417">
        <v>5</v>
      </c>
      <c r="I15" s="121">
        <v>2.4</v>
      </c>
      <c r="J15" s="121">
        <v>1.6</v>
      </c>
      <c r="K15" s="121">
        <v>2.5</v>
      </c>
      <c r="L15" s="49"/>
      <c r="M15" s="11"/>
      <c r="N15" s="268">
        <f t="shared" si="0"/>
        <v>682.5</v>
      </c>
    </row>
    <row r="16" spans="1:22" ht="28.7" customHeight="1">
      <c r="A16" s="394" t="s">
        <v>401</v>
      </c>
      <c r="B16" s="532" t="s">
        <v>117</v>
      </c>
      <c r="C16" s="289" t="s">
        <v>422</v>
      </c>
      <c r="D16" s="533" t="s">
        <v>493</v>
      </c>
      <c r="E16" s="282" t="s">
        <v>118</v>
      </c>
      <c r="F16" s="223" t="s">
        <v>370</v>
      </c>
      <c r="G16" s="167"/>
      <c r="H16" s="418">
        <v>5</v>
      </c>
      <c r="I16" s="122">
        <v>2.4</v>
      </c>
      <c r="J16" s="371">
        <v>1.1000000000000001</v>
      </c>
      <c r="K16" s="371">
        <v>2.5</v>
      </c>
      <c r="L16" s="11"/>
      <c r="M16" s="11"/>
      <c r="N16" s="268">
        <f t="shared" si="0"/>
        <v>670</v>
      </c>
      <c r="U16" s="281"/>
    </row>
    <row r="17" spans="1:21" ht="28.7" customHeight="1">
      <c r="A17" s="394" t="s">
        <v>402</v>
      </c>
      <c r="B17" s="411" t="s">
        <v>119</v>
      </c>
      <c r="C17" s="136" t="s">
        <v>473</v>
      </c>
      <c r="D17" s="50" t="s">
        <v>433</v>
      </c>
      <c r="E17" s="282" t="s">
        <v>118</v>
      </c>
      <c r="F17" s="223" t="s">
        <v>430</v>
      </c>
      <c r="G17" s="167" t="s">
        <v>137</v>
      </c>
      <c r="H17" s="417">
        <v>5.3</v>
      </c>
      <c r="I17" s="121">
        <v>2.7</v>
      </c>
      <c r="J17" s="121">
        <v>2.2999999999999998</v>
      </c>
      <c r="K17" s="121">
        <v>2.5</v>
      </c>
      <c r="L17" s="49">
        <v>1</v>
      </c>
      <c r="M17" s="11"/>
      <c r="N17" s="268">
        <f t="shared" si="0"/>
        <v>803.5</v>
      </c>
      <c r="U17" s="281"/>
    </row>
    <row r="18" spans="1:21" ht="28.7" customHeight="1" thickBot="1">
      <c r="A18" s="395" t="s">
        <v>403</v>
      </c>
      <c r="B18" s="413" t="s">
        <v>572</v>
      </c>
      <c r="C18" s="136" t="s">
        <v>125</v>
      </c>
      <c r="D18" s="139" t="s">
        <v>431</v>
      </c>
      <c r="E18" s="396" t="s">
        <v>118</v>
      </c>
      <c r="F18" s="271" t="s">
        <v>126</v>
      </c>
      <c r="G18" s="366"/>
      <c r="H18" s="421">
        <v>5.3</v>
      </c>
      <c r="I18" s="368">
        <v>2.4</v>
      </c>
      <c r="J18" s="368">
        <v>1.6</v>
      </c>
      <c r="K18" s="368">
        <v>2.5</v>
      </c>
      <c r="L18" s="369"/>
      <c r="M18" s="369"/>
      <c r="N18" s="370">
        <f t="shared" si="0"/>
        <v>703.5</v>
      </c>
    </row>
    <row r="19" spans="1:21" ht="28.7" customHeight="1">
      <c r="A19" s="379" t="s">
        <v>404</v>
      </c>
      <c r="B19" s="410" t="s">
        <v>571</v>
      </c>
      <c r="C19" s="276" t="s">
        <v>127</v>
      </c>
      <c r="D19" s="401" t="s">
        <v>435</v>
      </c>
      <c r="E19" s="378" t="s">
        <v>118</v>
      </c>
      <c r="F19" s="277" t="s">
        <v>434</v>
      </c>
      <c r="G19" s="377"/>
      <c r="H19" s="420">
        <v>5.3</v>
      </c>
      <c r="I19" s="375">
        <v>2.2999999999999998</v>
      </c>
      <c r="J19" s="375">
        <v>1.5</v>
      </c>
      <c r="K19" s="375">
        <v>2.5</v>
      </c>
      <c r="L19" s="374"/>
      <c r="M19" s="374"/>
      <c r="N19" s="373">
        <f t="shared" si="0"/>
        <v>693.5</v>
      </c>
      <c r="U19" s="293"/>
    </row>
    <row r="20" spans="1:21" ht="28.7" customHeight="1">
      <c r="A20" s="400" t="s">
        <v>405</v>
      </c>
      <c r="B20" s="411" t="s">
        <v>119</v>
      </c>
      <c r="C20" s="136" t="s">
        <v>437</v>
      </c>
      <c r="D20" s="401" t="s">
        <v>415</v>
      </c>
      <c r="E20" s="284" t="s">
        <v>120</v>
      </c>
      <c r="F20" s="549" t="s">
        <v>474</v>
      </c>
      <c r="G20" s="167"/>
      <c r="H20" s="423">
        <v>5.3</v>
      </c>
      <c r="I20" s="121">
        <v>2.8</v>
      </c>
      <c r="J20" s="121">
        <v>1.5</v>
      </c>
      <c r="K20" s="121">
        <v>2.5</v>
      </c>
      <c r="L20" s="49"/>
      <c r="M20" s="11"/>
      <c r="N20" s="268">
        <f t="shared" si="0"/>
        <v>731</v>
      </c>
      <c r="U20" s="287"/>
    </row>
    <row r="21" spans="1:21" ht="28.7" customHeight="1">
      <c r="A21" s="400" t="s">
        <v>406</v>
      </c>
      <c r="B21" s="532" t="s">
        <v>426</v>
      </c>
      <c r="C21" s="405" t="s">
        <v>427</v>
      </c>
      <c r="D21" s="533" t="s">
        <v>429</v>
      </c>
      <c r="E21" s="396"/>
      <c r="F21" s="548"/>
      <c r="G21" s="366" t="s">
        <v>137</v>
      </c>
      <c r="H21" s="419">
        <v>5</v>
      </c>
      <c r="I21" s="367">
        <v>2.9</v>
      </c>
      <c r="J21" s="367">
        <v>1</v>
      </c>
      <c r="K21" s="368">
        <v>2.5</v>
      </c>
      <c r="L21" s="369">
        <v>1</v>
      </c>
      <c r="M21" s="369"/>
      <c r="N21" s="370">
        <f t="shared" si="0"/>
        <v>765</v>
      </c>
      <c r="U21" s="285"/>
    </row>
    <row r="22" spans="1:21" ht="28.7" customHeight="1">
      <c r="A22" s="531" t="s">
        <v>407</v>
      </c>
      <c r="B22" s="581" t="s">
        <v>412</v>
      </c>
      <c r="C22" s="582"/>
      <c r="D22" s="582"/>
      <c r="E22" s="582"/>
      <c r="F22" s="582"/>
      <c r="G22" s="534"/>
      <c r="H22" s="535"/>
      <c r="I22" s="536"/>
      <c r="J22" s="537"/>
      <c r="K22" s="536"/>
      <c r="L22" s="538"/>
      <c r="M22" s="538"/>
      <c r="N22" s="539"/>
    </row>
    <row r="23" spans="1:21" ht="28.7" customHeight="1" thickBot="1">
      <c r="A23" s="138" t="s">
        <v>408</v>
      </c>
      <c r="B23" s="413" t="s">
        <v>572</v>
      </c>
      <c r="C23" s="551" t="s">
        <v>123</v>
      </c>
      <c r="D23" s="139" t="s">
        <v>332</v>
      </c>
      <c r="E23" s="529" t="s">
        <v>118</v>
      </c>
      <c r="F23" s="403" t="s">
        <v>121</v>
      </c>
      <c r="G23" s="523"/>
      <c r="H23" s="524">
        <v>5.4</v>
      </c>
      <c r="I23" s="525">
        <v>2.5</v>
      </c>
      <c r="J23" s="525">
        <v>1.8</v>
      </c>
      <c r="K23" s="526">
        <v>2.5</v>
      </c>
      <c r="L23" s="527"/>
      <c r="M23" s="527"/>
      <c r="N23" s="528">
        <f t="shared" ref="N23" si="1">(H23*70)+(I23*75)+(J23*25)+(K23*45)+(L23*60)+(M23*150)</f>
        <v>723</v>
      </c>
      <c r="U23" s="281"/>
    </row>
    <row r="24" spans="1:21" ht="28.7" customHeight="1">
      <c r="A24" s="379" t="s">
        <v>409</v>
      </c>
      <c r="B24" s="410" t="s">
        <v>571</v>
      </c>
      <c r="C24" s="276" t="s">
        <v>368</v>
      </c>
      <c r="D24" s="283" t="s">
        <v>301</v>
      </c>
      <c r="E24" s="378" t="s">
        <v>118</v>
      </c>
      <c r="F24" s="277" t="s">
        <v>322</v>
      </c>
      <c r="G24" s="377"/>
      <c r="H24" s="420">
        <v>5.4</v>
      </c>
      <c r="I24" s="375">
        <v>2.9</v>
      </c>
      <c r="J24" s="375">
        <v>1.5</v>
      </c>
      <c r="K24" s="375">
        <v>2.5</v>
      </c>
      <c r="L24" s="374"/>
      <c r="M24" s="374"/>
      <c r="N24" s="373">
        <f t="shared" ref="N24" si="2">(H24*70)+(I24*75)+(J24*25)+(K24*45)+(L24*60)+(M24*150)</f>
        <v>745.5</v>
      </c>
      <c r="U24" s="281"/>
    </row>
    <row r="25" spans="1:21" ht="28.7" customHeight="1">
      <c r="A25" s="400" t="s">
        <v>410</v>
      </c>
      <c r="B25" s="411" t="s">
        <v>119</v>
      </c>
      <c r="C25" s="405" t="s">
        <v>469</v>
      </c>
      <c r="D25" s="50" t="s">
        <v>416</v>
      </c>
      <c r="E25" s="284" t="s">
        <v>120</v>
      </c>
      <c r="F25" s="223" t="s">
        <v>475</v>
      </c>
      <c r="G25" s="167"/>
      <c r="H25" s="423">
        <v>5</v>
      </c>
      <c r="I25" s="121">
        <v>3.1</v>
      </c>
      <c r="J25" s="121">
        <v>1.5</v>
      </c>
      <c r="K25" s="122">
        <v>2.5</v>
      </c>
      <c r="L25" s="11"/>
      <c r="M25" s="11"/>
      <c r="N25" s="268">
        <f t="shared" ref="N25:N26" si="3">(H25*70)+(I25*75)+(J25*25)+(K25*45)+(L25*60)+(M25*150)</f>
        <v>732.5</v>
      </c>
      <c r="U25" s="294"/>
    </row>
    <row r="26" spans="1:21" ht="28.7" customHeight="1" thickBot="1">
      <c r="A26" s="138" t="s">
        <v>411</v>
      </c>
      <c r="B26" s="530" t="s">
        <v>117</v>
      </c>
      <c r="C26" s="243" t="s">
        <v>364</v>
      </c>
      <c r="D26" s="550" t="s">
        <v>424</v>
      </c>
      <c r="E26" s="270"/>
      <c r="F26" s="409"/>
      <c r="G26" s="241" t="s">
        <v>137</v>
      </c>
      <c r="H26" s="545">
        <v>5.2</v>
      </c>
      <c r="I26" s="267">
        <v>3</v>
      </c>
      <c r="J26" s="546">
        <v>1.3</v>
      </c>
      <c r="K26" s="546">
        <v>2.5</v>
      </c>
      <c r="L26" s="10">
        <v>1</v>
      </c>
      <c r="M26" s="10"/>
      <c r="N26" s="222">
        <f t="shared" si="3"/>
        <v>794</v>
      </c>
      <c r="U26" s="294"/>
    </row>
    <row r="27" spans="1:21" ht="27.75" customHeight="1">
      <c r="A27" s="33" t="s">
        <v>587</v>
      </c>
      <c r="B27" s="34"/>
      <c r="C27" s="34"/>
      <c r="D27" s="35" t="s">
        <v>588</v>
      </c>
      <c r="E27" s="34"/>
      <c r="F27" s="36"/>
      <c r="G27" s="265" t="s">
        <v>589</v>
      </c>
      <c r="H27" s="424"/>
      <c r="I27" s="36"/>
      <c r="J27" s="36"/>
      <c r="K27" s="36"/>
      <c r="L27" s="22"/>
      <c r="M27" s="9"/>
      <c r="N27" s="9"/>
      <c r="U27" s="281"/>
    </row>
    <row r="28" spans="1:21">
      <c r="A28" s="575" t="s">
        <v>335</v>
      </c>
      <c r="B28" s="575"/>
      <c r="C28" s="575"/>
      <c r="D28" s="575"/>
      <c r="E28" s="575"/>
      <c r="F28" s="575"/>
      <c r="G28" s="575"/>
      <c r="H28" s="575"/>
      <c r="I28" s="575"/>
      <c r="J28" s="575"/>
      <c r="K28" s="575"/>
      <c r="L28" s="575"/>
      <c r="M28" s="575"/>
      <c r="N28" s="575"/>
    </row>
    <row r="29" spans="1:21" ht="15.75" customHeight="1">
      <c r="A29" s="580" t="s">
        <v>389</v>
      </c>
      <c r="B29" s="580"/>
      <c r="C29" s="580"/>
      <c r="D29" s="580"/>
      <c r="E29" s="580"/>
      <c r="F29" s="580"/>
      <c r="G29" s="580"/>
      <c r="H29" s="580"/>
      <c r="I29" s="580"/>
      <c r="J29" s="580"/>
      <c r="K29" s="580"/>
      <c r="L29" s="580"/>
      <c r="M29" s="580"/>
      <c r="N29" s="580"/>
    </row>
    <row r="30" spans="1:21" ht="15" customHeight="1">
      <c r="A30" s="580"/>
      <c r="B30" s="580"/>
      <c r="C30" s="580"/>
      <c r="D30" s="580"/>
      <c r="E30" s="580"/>
      <c r="F30" s="580"/>
      <c r="G30" s="580"/>
      <c r="H30" s="580"/>
      <c r="I30" s="580"/>
      <c r="J30" s="580"/>
      <c r="K30" s="580"/>
      <c r="L30" s="580"/>
      <c r="M30" s="580"/>
      <c r="N30" s="580"/>
    </row>
    <row r="33" spans="6:7">
      <c r="F33" s="12"/>
      <c r="G33" s="266"/>
    </row>
  </sheetData>
  <mergeCells count="6">
    <mergeCell ref="A28:N28"/>
    <mergeCell ref="A1:J1"/>
    <mergeCell ref="A29:N30"/>
    <mergeCell ref="B22:F22"/>
    <mergeCell ref="B9:F9"/>
    <mergeCell ref="B2:F2"/>
  </mergeCells>
  <phoneticPr fontId="20" type="noConversion"/>
  <printOptions horizontalCentered="1"/>
  <pageMargins left="0.19685039370078741" right="0" top="0" bottom="0" header="0.51181102362204722" footer="0"/>
  <pageSetup paperSize="13" scale="86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zoomScaleNormal="100" workbookViewId="0">
      <selection activeCell="D17" sqref="D17"/>
    </sheetView>
  </sheetViews>
  <sheetFormatPr defaultRowHeight="16.5"/>
  <cols>
    <col min="1" max="1" width="11.5" customWidth="1"/>
    <col min="2" max="2" width="8.125" style="5" customWidth="1"/>
    <col min="3" max="4" width="15.625" customWidth="1"/>
    <col min="5" max="5" width="8.375" customWidth="1"/>
    <col min="6" max="6" width="15.625" customWidth="1"/>
    <col min="7" max="7" width="2.5" style="264" customWidth="1"/>
    <col min="8" max="8" width="3.125" style="414" customWidth="1"/>
    <col min="9" max="13" width="3.125" customWidth="1"/>
    <col min="14" max="14" width="3.625" customWidth="1"/>
  </cols>
  <sheetData>
    <row r="1" spans="1:18" ht="30.75" customHeight="1">
      <c r="A1" s="576" t="s">
        <v>66</v>
      </c>
      <c r="B1" s="576"/>
      <c r="C1" s="576"/>
      <c r="D1" s="576"/>
      <c r="E1" s="576"/>
      <c r="F1" s="576"/>
      <c r="G1" s="577"/>
      <c r="H1" s="577"/>
      <c r="I1" s="577"/>
      <c r="J1" s="577"/>
    </row>
    <row r="2" spans="1:18" ht="33" customHeight="1" thickBot="1">
      <c r="A2" s="157" t="s">
        <v>77</v>
      </c>
      <c r="B2" s="578" t="s">
        <v>586</v>
      </c>
      <c r="C2" s="578"/>
      <c r="D2" s="579" t="s">
        <v>413</v>
      </c>
      <c r="E2" s="579"/>
      <c r="F2" s="579"/>
    </row>
    <row r="3" spans="1:18" ht="61.5" customHeight="1" thickBot="1">
      <c r="A3" s="382" t="s">
        <v>67</v>
      </c>
      <c r="B3" s="383" t="s">
        <v>68</v>
      </c>
      <c r="C3" s="24" t="s">
        <v>69</v>
      </c>
      <c r="D3" s="24" t="s">
        <v>70</v>
      </c>
      <c r="E3" s="24" t="s">
        <v>64</v>
      </c>
      <c r="F3" s="24" t="s">
        <v>71</v>
      </c>
      <c r="G3" s="384" t="s">
        <v>72</v>
      </c>
      <c r="H3" s="415" t="s">
        <v>295</v>
      </c>
      <c r="I3" s="385" t="s">
        <v>296</v>
      </c>
      <c r="J3" s="386" t="s">
        <v>297</v>
      </c>
      <c r="K3" s="387" t="s">
        <v>298</v>
      </c>
      <c r="L3" s="388" t="s">
        <v>299</v>
      </c>
      <c r="M3" s="389" t="s">
        <v>300</v>
      </c>
      <c r="N3" s="25" t="s">
        <v>73</v>
      </c>
    </row>
    <row r="4" spans="1:18" ht="28.7" customHeight="1">
      <c r="A4" s="391" t="s">
        <v>391</v>
      </c>
      <c r="B4" s="410" t="s">
        <v>571</v>
      </c>
      <c r="C4" s="32" t="s">
        <v>467</v>
      </c>
      <c r="D4" s="283" t="s">
        <v>369</v>
      </c>
      <c r="E4" s="269" t="s">
        <v>118</v>
      </c>
      <c r="F4" s="277" t="s">
        <v>477</v>
      </c>
      <c r="G4" s="426"/>
      <c r="H4" s="416">
        <v>5</v>
      </c>
      <c r="I4" s="376">
        <v>2.6</v>
      </c>
      <c r="J4" s="392">
        <v>2.1</v>
      </c>
      <c r="K4" s="392">
        <v>2.5</v>
      </c>
      <c r="L4" s="393"/>
      <c r="M4" s="374"/>
      <c r="N4" s="97">
        <f t="shared" ref="N4:N23" si="0">(H4*70)+(I4*75)+(J4*25)+(K4*45)+(L4*60)+(M4*150)</f>
        <v>710</v>
      </c>
    </row>
    <row r="5" spans="1:18" ht="28.7" customHeight="1">
      <c r="A5" s="394" t="s">
        <v>392</v>
      </c>
      <c r="B5" s="411" t="s">
        <v>119</v>
      </c>
      <c r="C5" s="32" t="s">
        <v>456</v>
      </c>
      <c r="D5" s="425" t="s">
        <v>460</v>
      </c>
      <c r="E5" s="284" t="s">
        <v>120</v>
      </c>
      <c r="F5" s="223" t="s">
        <v>446</v>
      </c>
      <c r="G5" s="489"/>
      <c r="H5" s="417">
        <v>5.2</v>
      </c>
      <c r="I5" s="121">
        <v>3.4</v>
      </c>
      <c r="J5" s="166">
        <v>1.5</v>
      </c>
      <c r="K5" s="166">
        <v>2.5</v>
      </c>
      <c r="L5" s="49"/>
      <c r="M5" s="11"/>
      <c r="N5" s="268">
        <f t="shared" si="0"/>
        <v>769</v>
      </c>
      <c r="R5" s="281"/>
    </row>
    <row r="6" spans="1:18" ht="28.7" customHeight="1">
      <c r="A6" s="394" t="s">
        <v>393</v>
      </c>
      <c r="B6" s="412" t="s">
        <v>117</v>
      </c>
      <c r="C6" s="136" t="s">
        <v>388</v>
      </c>
      <c r="D6" s="425" t="s">
        <v>578</v>
      </c>
      <c r="E6" s="282" t="s">
        <v>118</v>
      </c>
      <c r="F6" s="223"/>
      <c r="G6" s="11"/>
      <c r="H6" s="418">
        <v>5.2</v>
      </c>
      <c r="I6" s="122">
        <v>2.2000000000000002</v>
      </c>
      <c r="J6" s="371">
        <v>1.6</v>
      </c>
      <c r="K6" s="371">
        <v>2.5</v>
      </c>
      <c r="L6" s="11"/>
      <c r="M6" s="11"/>
      <c r="N6" s="97">
        <f t="shared" si="0"/>
        <v>681.5</v>
      </c>
    </row>
    <row r="7" spans="1:18" ht="28.7" customHeight="1">
      <c r="A7" s="547" t="s">
        <v>418</v>
      </c>
      <c r="B7" s="411" t="s">
        <v>119</v>
      </c>
      <c r="C7" s="136" t="s">
        <v>366</v>
      </c>
      <c r="D7" s="156" t="s">
        <v>444</v>
      </c>
      <c r="E7" s="269" t="s">
        <v>118</v>
      </c>
      <c r="F7" s="223" t="s">
        <v>341</v>
      </c>
      <c r="G7" s="167" t="s">
        <v>137</v>
      </c>
      <c r="H7" s="417">
        <v>5</v>
      </c>
      <c r="I7" s="121">
        <v>2.8</v>
      </c>
      <c r="J7" s="121">
        <v>1.8</v>
      </c>
      <c r="K7" s="121">
        <v>2.5</v>
      </c>
      <c r="L7" s="49">
        <v>1</v>
      </c>
      <c r="M7" s="11"/>
      <c r="N7" s="268">
        <f t="shared" si="0"/>
        <v>777.5</v>
      </c>
      <c r="P7" s="275"/>
      <c r="R7" s="275"/>
    </row>
    <row r="8" spans="1:18" ht="28.7" customHeight="1" thickBot="1">
      <c r="A8" s="395" t="s">
        <v>394</v>
      </c>
      <c r="B8" s="413" t="s">
        <v>572</v>
      </c>
      <c r="C8" s="406" t="s">
        <v>476</v>
      </c>
      <c r="D8" s="325" t="s">
        <v>445</v>
      </c>
      <c r="E8" s="396" t="s">
        <v>118</v>
      </c>
      <c r="F8" s="399" t="s">
        <v>494</v>
      </c>
      <c r="G8" s="427" t="s">
        <v>303</v>
      </c>
      <c r="H8" s="419">
        <v>5.5</v>
      </c>
      <c r="I8" s="397">
        <v>3.2</v>
      </c>
      <c r="J8" s="367">
        <v>1.5</v>
      </c>
      <c r="K8" s="367">
        <v>2.5</v>
      </c>
      <c r="L8" s="380"/>
      <c r="M8" s="369"/>
      <c r="N8" s="370">
        <f t="shared" si="0"/>
        <v>775</v>
      </c>
    </row>
    <row r="9" spans="1:18" ht="28.7" customHeight="1">
      <c r="A9" s="568" t="s">
        <v>584</v>
      </c>
      <c r="B9" s="583" t="s">
        <v>585</v>
      </c>
      <c r="C9" s="584"/>
      <c r="D9" s="584"/>
      <c r="E9" s="584"/>
      <c r="F9" s="585"/>
      <c r="G9" s="569"/>
      <c r="H9" s="570"/>
      <c r="I9" s="571"/>
      <c r="J9" s="572"/>
      <c r="K9" s="572"/>
      <c r="L9" s="573"/>
      <c r="M9" s="573"/>
      <c r="N9" s="574"/>
      <c r="P9" s="273"/>
    </row>
    <row r="10" spans="1:18" ht="28.7" customHeight="1">
      <c r="A10" s="394" t="s">
        <v>395</v>
      </c>
      <c r="B10" s="411" t="s">
        <v>119</v>
      </c>
      <c r="C10" s="32" t="s">
        <v>454</v>
      </c>
      <c r="D10" s="50" t="s">
        <v>461</v>
      </c>
      <c r="E10" s="284" t="s">
        <v>120</v>
      </c>
      <c r="F10" s="223" t="s">
        <v>480</v>
      </c>
      <c r="G10" s="11"/>
      <c r="H10" s="417">
        <v>5.2</v>
      </c>
      <c r="I10" s="121">
        <v>2.9</v>
      </c>
      <c r="J10" s="166">
        <v>1.5</v>
      </c>
      <c r="K10" s="166">
        <v>2.5</v>
      </c>
      <c r="L10" s="49"/>
      <c r="M10" s="11"/>
      <c r="N10" s="268">
        <f t="shared" si="0"/>
        <v>731.5</v>
      </c>
    </row>
    <row r="11" spans="1:18" ht="28.7" customHeight="1">
      <c r="A11" s="365" t="s">
        <v>396</v>
      </c>
      <c r="B11" s="412" t="s">
        <v>129</v>
      </c>
      <c r="C11" s="136" t="s">
        <v>421</v>
      </c>
      <c r="D11" s="50" t="s">
        <v>470</v>
      </c>
      <c r="E11" s="282"/>
      <c r="F11" s="223"/>
      <c r="G11" s="167"/>
      <c r="H11" s="418">
        <v>5.2</v>
      </c>
      <c r="I11" s="122">
        <v>2.2999999999999998</v>
      </c>
      <c r="J11" s="371">
        <v>1.4</v>
      </c>
      <c r="K11" s="371">
        <v>2.5</v>
      </c>
      <c r="L11" s="11"/>
      <c r="M11" s="11"/>
      <c r="N11" s="268">
        <f t="shared" si="0"/>
        <v>684</v>
      </c>
    </row>
    <row r="12" spans="1:18" ht="28.7" customHeight="1">
      <c r="A12" s="365" t="s">
        <v>397</v>
      </c>
      <c r="B12" s="411" t="s">
        <v>119</v>
      </c>
      <c r="C12" s="136" t="s">
        <v>452</v>
      </c>
      <c r="D12" s="401" t="s">
        <v>432</v>
      </c>
      <c r="E12" s="282" t="s">
        <v>118</v>
      </c>
      <c r="F12" s="223" t="s">
        <v>342</v>
      </c>
      <c r="G12" s="167" t="s">
        <v>137</v>
      </c>
      <c r="H12" s="417">
        <v>5</v>
      </c>
      <c r="I12" s="121">
        <v>3</v>
      </c>
      <c r="J12" s="121">
        <v>1.7</v>
      </c>
      <c r="K12" s="121">
        <v>2.5</v>
      </c>
      <c r="L12" s="49">
        <v>1</v>
      </c>
      <c r="M12" s="11"/>
      <c r="N12" s="268">
        <f t="shared" si="0"/>
        <v>790</v>
      </c>
      <c r="R12" s="273"/>
    </row>
    <row r="13" spans="1:18" ht="28.7" customHeight="1" thickBot="1">
      <c r="A13" s="398" t="s">
        <v>398</v>
      </c>
      <c r="B13" s="413" t="s">
        <v>572</v>
      </c>
      <c r="C13" s="491" t="s">
        <v>450</v>
      </c>
      <c r="D13" s="288" t="s">
        <v>417</v>
      </c>
      <c r="E13" s="396" t="s">
        <v>118</v>
      </c>
      <c r="F13" s="409" t="s">
        <v>447</v>
      </c>
      <c r="G13" s="477" t="s">
        <v>573</v>
      </c>
      <c r="H13" s="421">
        <v>5</v>
      </c>
      <c r="I13" s="368">
        <v>2.4</v>
      </c>
      <c r="J13" s="381">
        <v>1.7</v>
      </c>
      <c r="K13" s="367">
        <v>2.5</v>
      </c>
      <c r="L13" s="380"/>
      <c r="M13" s="369">
        <v>1</v>
      </c>
      <c r="N13" s="370">
        <f t="shared" si="0"/>
        <v>835</v>
      </c>
      <c r="P13" s="287"/>
    </row>
    <row r="14" spans="1:18" ht="28.7" customHeight="1">
      <c r="A14" s="391" t="s">
        <v>399</v>
      </c>
      <c r="B14" s="410" t="s">
        <v>571</v>
      </c>
      <c r="C14" s="32" t="s">
        <v>340</v>
      </c>
      <c r="D14" s="283" t="s">
        <v>420</v>
      </c>
      <c r="E14" s="378" t="s">
        <v>118</v>
      </c>
      <c r="F14" s="277" t="s">
        <v>423</v>
      </c>
      <c r="G14" s="377"/>
      <c r="H14" s="422">
        <v>5</v>
      </c>
      <c r="I14" s="376">
        <v>3.1</v>
      </c>
      <c r="J14" s="376">
        <v>2.2000000000000002</v>
      </c>
      <c r="K14" s="376">
        <v>2.5</v>
      </c>
      <c r="L14" s="393"/>
      <c r="M14" s="374"/>
      <c r="N14" s="373">
        <f t="shared" si="0"/>
        <v>750</v>
      </c>
      <c r="P14" s="273"/>
    </row>
    <row r="15" spans="1:18" ht="28.7" customHeight="1">
      <c r="A15" s="394" t="s">
        <v>400</v>
      </c>
      <c r="B15" s="411" t="s">
        <v>119</v>
      </c>
      <c r="C15" s="490" t="s">
        <v>338</v>
      </c>
      <c r="D15" s="425" t="s">
        <v>455</v>
      </c>
      <c r="E15" s="284" t="s">
        <v>120</v>
      </c>
      <c r="F15" s="407" t="s">
        <v>130</v>
      </c>
      <c r="G15" s="408"/>
      <c r="H15" s="417">
        <v>5</v>
      </c>
      <c r="I15" s="121">
        <v>2.4</v>
      </c>
      <c r="J15" s="121">
        <v>1.6</v>
      </c>
      <c r="K15" s="121">
        <v>2.5</v>
      </c>
      <c r="L15" s="49"/>
      <c r="M15" s="11"/>
      <c r="N15" s="268">
        <f t="shared" si="0"/>
        <v>682.5</v>
      </c>
    </row>
    <row r="16" spans="1:18" ht="28.7" customHeight="1">
      <c r="A16" s="394" t="s">
        <v>401</v>
      </c>
      <c r="B16" s="532" t="s">
        <v>117</v>
      </c>
      <c r="C16" s="289" t="s">
        <v>422</v>
      </c>
      <c r="D16" s="533" t="s">
        <v>387</v>
      </c>
      <c r="E16" s="282" t="s">
        <v>118</v>
      </c>
      <c r="F16" s="548" t="s">
        <v>448</v>
      </c>
      <c r="G16" s="167"/>
      <c r="H16" s="418">
        <v>5</v>
      </c>
      <c r="I16" s="122">
        <v>2.2999999999999998</v>
      </c>
      <c r="J16" s="371">
        <v>1.1000000000000001</v>
      </c>
      <c r="K16" s="371">
        <v>2.5</v>
      </c>
      <c r="L16" s="11"/>
      <c r="M16" s="11"/>
      <c r="N16" s="268">
        <f t="shared" si="0"/>
        <v>662.5</v>
      </c>
      <c r="P16" s="281"/>
      <c r="R16" s="281"/>
    </row>
    <row r="17" spans="1:22" ht="28.7" customHeight="1">
      <c r="A17" s="394" t="s">
        <v>402</v>
      </c>
      <c r="B17" s="411" t="s">
        <v>119</v>
      </c>
      <c r="C17" s="136" t="s">
        <v>457</v>
      </c>
      <c r="D17" s="50" t="s">
        <v>433</v>
      </c>
      <c r="E17" s="282" t="s">
        <v>118</v>
      </c>
      <c r="F17" s="223" t="s">
        <v>449</v>
      </c>
      <c r="G17" s="167" t="s">
        <v>137</v>
      </c>
      <c r="H17" s="417">
        <v>5.3</v>
      </c>
      <c r="I17" s="121">
        <v>2.7</v>
      </c>
      <c r="J17" s="121">
        <v>2.2999999999999998</v>
      </c>
      <c r="K17" s="121">
        <v>2.5</v>
      </c>
      <c r="L17" s="49">
        <v>1</v>
      </c>
      <c r="M17" s="11"/>
      <c r="N17" s="268">
        <f t="shared" si="0"/>
        <v>803.5</v>
      </c>
      <c r="P17" s="275"/>
    </row>
    <row r="18" spans="1:22" ht="28.7" customHeight="1" thickBot="1">
      <c r="A18" s="395" t="s">
        <v>403</v>
      </c>
      <c r="B18" s="413" t="s">
        <v>572</v>
      </c>
      <c r="C18" s="243" t="s">
        <v>451</v>
      </c>
      <c r="D18" s="139" t="s">
        <v>131</v>
      </c>
      <c r="E18" s="270" t="s">
        <v>118</v>
      </c>
      <c r="F18" s="399" t="s">
        <v>126</v>
      </c>
      <c r="G18" s="366"/>
      <c r="H18" s="421">
        <v>5.3</v>
      </c>
      <c r="I18" s="368">
        <v>2.4</v>
      </c>
      <c r="J18" s="368">
        <v>1.6</v>
      </c>
      <c r="K18" s="368">
        <v>2.5</v>
      </c>
      <c r="L18" s="369"/>
      <c r="M18" s="369"/>
      <c r="N18" s="222">
        <f t="shared" si="0"/>
        <v>703.5</v>
      </c>
    </row>
    <row r="19" spans="1:22" ht="28.7" customHeight="1">
      <c r="A19" s="379" t="s">
        <v>404</v>
      </c>
      <c r="B19" s="410" t="s">
        <v>571</v>
      </c>
      <c r="C19" s="542" t="s">
        <v>463</v>
      </c>
      <c r="D19" s="283" t="s">
        <v>464</v>
      </c>
      <c r="E19" s="378" t="s">
        <v>118</v>
      </c>
      <c r="F19" s="277" t="s">
        <v>434</v>
      </c>
      <c r="G19" s="377"/>
      <c r="H19" s="420">
        <v>5.3</v>
      </c>
      <c r="I19" s="375">
        <v>2.2999999999999998</v>
      </c>
      <c r="J19" s="375">
        <v>1.5</v>
      </c>
      <c r="K19" s="375">
        <v>2.5</v>
      </c>
      <c r="L19" s="374"/>
      <c r="M19" s="374"/>
      <c r="N19" s="373">
        <f t="shared" si="0"/>
        <v>693.5</v>
      </c>
      <c r="P19" s="273"/>
      <c r="R19" s="273"/>
    </row>
    <row r="20" spans="1:22" ht="28.7" customHeight="1">
      <c r="A20" s="400" t="s">
        <v>405</v>
      </c>
      <c r="B20" s="411" t="s">
        <v>119</v>
      </c>
      <c r="C20" s="136" t="s">
        <v>453</v>
      </c>
      <c r="D20" s="401" t="s">
        <v>462</v>
      </c>
      <c r="E20" s="284" t="s">
        <v>120</v>
      </c>
      <c r="F20" s="223" t="s">
        <v>478</v>
      </c>
      <c r="G20" s="167"/>
      <c r="H20" s="423">
        <v>5.3</v>
      </c>
      <c r="I20" s="121">
        <v>2.8</v>
      </c>
      <c r="J20" s="121">
        <v>1.5</v>
      </c>
      <c r="K20" s="121">
        <v>2.5</v>
      </c>
      <c r="L20" s="49"/>
      <c r="M20" s="11"/>
      <c r="N20" s="268">
        <f t="shared" si="0"/>
        <v>731</v>
      </c>
      <c r="R20" s="281"/>
    </row>
    <row r="21" spans="1:22" ht="28.7" customHeight="1">
      <c r="A21" s="400" t="s">
        <v>406</v>
      </c>
      <c r="B21" s="532" t="s">
        <v>426</v>
      </c>
      <c r="C21" s="405" t="s">
        <v>427</v>
      </c>
      <c r="D21" s="288" t="s">
        <v>481</v>
      </c>
      <c r="E21" s="396"/>
      <c r="G21" s="366" t="s">
        <v>137</v>
      </c>
      <c r="H21" s="419">
        <v>5</v>
      </c>
      <c r="I21" s="367">
        <v>2.9</v>
      </c>
      <c r="J21" s="367">
        <v>1</v>
      </c>
      <c r="K21" s="368">
        <v>2.5</v>
      </c>
      <c r="L21" s="369">
        <v>1</v>
      </c>
      <c r="M21" s="369"/>
      <c r="N21" s="541">
        <f t="shared" si="0"/>
        <v>765</v>
      </c>
      <c r="P21" s="287"/>
    </row>
    <row r="22" spans="1:22" ht="28.7" customHeight="1">
      <c r="A22" s="531" t="s">
        <v>407</v>
      </c>
      <c r="B22" s="582" t="s">
        <v>412</v>
      </c>
      <c r="C22" s="582"/>
      <c r="D22" s="582"/>
      <c r="E22" s="582"/>
      <c r="F22" s="582"/>
      <c r="G22" s="534"/>
      <c r="H22" s="535"/>
      <c r="I22" s="536"/>
      <c r="J22" s="537"/>
      <c r="K22" s="536"/>
      <c r="L22" s="538"/>
      <c r="M22" s="538"/>
      <c r="N22" s="539"/>
    </row>
    <row r="23" spans="1:22" ht="28.7" customHeight="1" thickBot="1">
      <c r="A23" s="543" t="s">
        <v>408</v>
      </c>
      <c r="B23" s="413" t="s">
        <v>572</v>
      </c>
      <c r="C23" s="406" t="s">
        <v>343</v>
      </c>
      <c r="D23" s="139" t="s">
        <v>332</v>
      </c>
      <c r="E23" s="540" t="s">
        <v>118</v>
      </c>
      <c r="F23" s="409" t="s">
        <v>121</v>
      </c>
      <c r="G23" s="523"/>
      <c r="H23" s="524">
        <v>5.4</v>
      </c>
      <c r="I23" s="525">
        <v>2.5</v>
      </c>
      <c r="J23" s="525">
        <v>1.8</v>
      </c>
      <c r="K23" s="526">
        <v>2.5</v>
      </c>
      <c r="L23" s="527"/>
      <c r="M23" s="527"/>
      <c r="N23" s="541">
        <f t="shared" si="0"/>
        <v>723</v>
      </c>
      <c r="P23" s="287"/>
      <c r="R23" s="272"/>
      <c r="S23" s="273"/>
      <c r="U23" s="274"/>
      <c r="V23" s="275"/>
    </row>
    <row r="24" spans="1:22" ht="28.7" customHeight="1">
      <c r="A24" s="379" t="s">
        <v>409</v>
      </c>
      <c r="B24" s="410" t="s">
        <v>571</v>
      </c>
      <c r="C24" s="522" t="s">
        <v>301</v>
      </c>
      <c r="D24" s="401" t="s">
        <v>459</v>
      </c>
      <c r="E24" s="378" t="s">
        <v>294</v>
      </c>
      <c r="F24" s="277" t="s">
        <v>322</v>
      </c>
      <c r="G24" s="377"/>
      <c r="H24" s="420">
        <v>5.4</v>
      </c>
      <c r="I24" s="375">
        <v>2.9</v>
      </c>
      <c r="J24" s="375">
        <v>1.5</v>
      </c>
      <c r="K24" s="375">
        <v>2.5</v>
      </c>
      <c r="L24" s="374"/>
      <c r="M24" s="374"/>
      <c r="N24" s="373">
        <f t="shared" ref="N24" si="1">(H24*70)+(I24*75)+(J24*25)+(K24*45)+(L24*60)+(M24*150)</f>
        <v>745.5</v>
      </c>
      <c r="P24" s="287"/>
      <c r="R24" s="272"/>
      <c r="S24" s="273"/>
      <c r="U24" s="274"/>
      <c r="V24" s="275"/>
    </row>
    <row r="25" spans="1:22" ht="28.7" customHeight="1">
      <c r="A25" s="400" t="s">
        <v>410</v>
      </c>
      <c r="B25" s="411" t="s">
        <v>119</v>
      </c>
      <c r="C25" s="136" t="s">
        <v>465</v>
      </c>
      <c r="D25" s="401" t="s">
        <v>466</v>
      </c>
      <c r="E25" s="284" t="s">
        <v>120</v>
      </c>
      <c r="F25" s="223" t="s">
        <v>479</v>
      </c>
      <c r="G25" s="167"/>
      <c r="H25" s="423">
        <v>5</v>
      </c>
      <c r="I25" s="121">
        <v>3.1</v>
      </c>
      <c r="J25" s="121">
        <v>1.5</v>
      </c>
      <c r="K25" s="122">
        <v>2.5</v>
      </c>
      <c r="L25" s="11"/>
      <c r="M25" s="11"/>
      <c r="N25" s="268">
        <f t="shared" ref="N25:N26" si="2">(H25*70)+(I25*75)+(J25*25)+(K25*45)+(L25*60)+(M25*150)</f>
        <v>732.5</v>
      </c>
      <c r="P25" s="287"/>
      <c r="R25" s="272"/>
      <c r="S25" s="273"/>
      <c r="U25" s="274"/>
      <c r="V25" s="275"/>
    </row>
    <row r="26" spans="1:22" ht="28.7" customHeight="1" thickBot="1">
      <c r="A26" s="138" t="s">
        <v>411</v>
      </c>
      <c r="B26" s="530" t="s">
        <v>117</v>
      </c>
      <c r="C26" s="243" t="s">
        <v>364</v>
      </c>
      <c r="D26" s="139" t="s">
        <v>458</v>
      </c>
      <c r="E26" s="270"/>
      <c r="F26" s="544"/>
      <c r="G26" s="241" t="s">
        <v>137</v>
      </c>
      <c r="H26" s="545">
        <v>5.2</v>
      </c>
      <c r="I26" s="267">
        <v>3</v>
      </c>
      <c r="J26" s="546">
        <v>1.3</v>
      </c>
      <c r="K26" s="546">
        <v>2.5</v>
      </c>
      <c r="L26" s="10">
        <v>1</v>
      </c>
      <c r="M26" s="10"/>
      <c r="N26" s="222">
        <f t="shared" si="2"/>
        <v>794</v>
      </c>
      <c r="P26" s="287"/>
    </row>
    <row r="27" spans="1:22" ht="30.95" customHeight="1">
      <c r="A27" s="33" t="s">
        <v>74</v>
      </c>
      <c r="B27" s="34"/>
      <c r="C27" s="34"/>
      <c r="D27" s="35" t="s">
        <v>75</v>
      </c>
      <c r="E27" s="34"/>
      <c r="F27" s="36"/>
      <c r="G27" s="265" t="s">
        <v>76</v>
      </c>
      <c r="H27" s="424"/>
      <c r="I27" s="36"/>
      <c r="J27" s="36"/>
      <c r="K27" s="36"/>
      <c r="L27" s="22"/>
      <c r="M27" s="9"/>
      <c r="N27" s="9"/>
      <c r="P27" s="287"/>
    </row>
    <row r="28" spans="1:22" ht="17.25" customHeight="1">
      <c r="A28" s="586" t="s">
        <v>390</v>
      </c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</row>
    <row r="29" spans="1:22">
      <c r="A29" s="586"/>
      <c r="B29" s="586"/>
      <c r="C29" s="586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6"/>
    </row>
    <row r="33" spans="7:7">
      <c r="G33" s="266"/>
    </row>
  </sheetData>
  <mergeCells count="6">
    <mergeCell ref="A1:J1"/>
    <mergeCell ref="B2:C2"/>
    <mergeCell ref="D2:F2"/>
    <mergeCell ref="A28:N29"/>
    <mergeCell ref="B22:F22"/>
    <mergeCell ref="B9:F9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5517"/>
  <sheetViews>
    <sheetView zoomScaleNormal="100" workbookViewId="0">
      <selection activeCell="K1" sqref="K1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2.375" hidden="1" customWidth="1"/>
    <col min="6" max="6" width="10.875" style="5" hidden="1" customWidth="1"/>
    <col min="7" max="7" width="4.625" style="5" hidden="1" customWidth="1"/>
    <col min="8" max="8" width="3.625" style="31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2.375" hidden="1" customWidth="1"/>
    <col min="14" max="14" width="10.875" hidden="1" customWidth="1"/>
    <col min="15" max="15" width="4.625" hidden="1" customWidth="1"/>
    <col min="16" max="16" width="3.625" style="31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4.625" hidden="1" customWidth="1"/>
    <col min="24" max="24" width="3.625" style="31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1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8" width="10.875" hidden="1" customWidth="1"/>
    <col min="39" max="39" width="4.625" hidden="1" customWidth="1"/>
    <col min="40" max="40" width="3.625" style="31" customWidth="1"/>
    <col min="41" max="41" width="4.625" customWidth="1"/>
  </cols>
  <sheetData>
    <row r="1" spans="1:41" ht="19.5" customHeight="1">
      <c r="A1" s="8"/>
      <c r="B1" s="8"/>
      <c r="C1" s="8"/>
      <c r="D1" s="588" t="s">
        <v>17</v>
      </c>
      <c r="E1" s="588"/>
      <c r="F1" s="588"/>
      <c r="G1" s="588"/>
      <c r="H1" s="588"/>
      <c r="I1" s="588"/>
      <c r="J1" s="588"/>
      <c r="K1" s="5" t="s">
        <v>586</v>
      </c>
      <c r="L1" t="s">
        <v>482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28</v>
      </c>
      <c r="C2" s="4" t="s">
        <v>1</v>
      </c>
      <c r="D2" s="595">
        <v>236</v>
      </c>
      <c r="E2" s="595"/>
      <c r="F2" s="28"/>
      <c r="G2" s="28"/>
      <c r="H2" s="28"/>
      <c r="I2" s="28"/>
      <c r="J2" s="29"/>
      <c r="K2" s="589" t="s">
        <v>310</v>
      </c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</row>
    <row r="3" spans="1:41" s="12" customFormat="1" ht="14.1" customHeight="1">
      <c r="A3" s="591" t="s">
        <v>6</v>
      </c>
      <c r="B3" s="13"/>
      <c r="C3" s="17">
        <v>45993</v>
      </c>
      <c r="D3" s="17"/>
      <c r="E3" s="17"/>
      <c r="F3" s="17"/>
      <c r="G3" s="17"/>
      <c r="H3" s="27"/>
      <c r="I3" s="13"/>
      <c r="J3" s="13"/>
      <c r="K3" s="17">
        <f>C3+1</f>
        <v>45994</v>
      </c>
      <c r="L3" s="17"/>
      <c r="M3" s="17"/>
      <c r="N3" s="17"/>
      <c r="O3" s="17"/>
      <c r="P3" s="27"/>
      <c r="Q3" s="13" t="s">
        <v>138</v>
      </c>
      <c r="R3" s="117"/>
      <c r="S3" s="17">
        <f>C3+2</f>
        <v>45995</v>
      </c>
      <c r="T3" s="17"/>
      <c r="U3" s="17"/>
      <c r="V3" s="17"/>
      <c r="W3" s="17"/>
      <c r="X3" s="27"/>
      <c r="Y3" s="13" t="s">
        <v>132</v>
      </c>
      <c r="Z3" s="117"/>
      <c r="AA3" s="592">
        <f>C3+3</f>
        <v>45996</v>
      </c>
      <c r="AB3" s="592"/>
      <c r="AC3" s="17"/>
      <c r="AD3" s="17"/>
      <c r="AE3" s="17"/>
      <c r="AF3" s="27"/>
      <c r="AG3" s="13" t="s">
        <v>133</v>
      </c>
      <c r="AH3" s="117"/>
      <c r="AI3" s="592">
        <f>K3+3</f>
        <v>45997</v>
      </c>
      <c r="AJ3" s="592"/>
      <c r="AK3" s="17"/>
      <c r="AL3" s="17"/>
      <c r="AM3" s="17"/>
      <c r="AN3" s="27"/>
      <c r="AO3" s="13" t="s">
        <v>134</v>
      </c>
    </row>
    <row r="4" spans="1:41" s="12" customFormat="1" ht="14.1" customHeight="1">
      <c r="A4" s="591"/>
      <c r="B4" s="13" t="s">
        <v>11</v>
      </c>
      <c r="C4" s="13" t="s">
        <v>12</v>
      </c>
      <c r="D4" s="13" t="s">
        <v>15</v>
      </c>
      <c r="E4" s="13" t="s">
        <v>30</v>
      </c>
      <c r="F4" s="13" t="s">
        <v>31</v>
      </c>
      <c r="G4" s="13" t="s">
        <v>34</v>
      </c>
      <c r="H4" s="27" t="s">
        <v>29</v>
      </c>
      <c r="I4" s="13" t="s">
        <v>48</v>
      </c>
      <c r="J4" s="13" t="s">
        <v>11</v>
      </c>
      <c r="K4" s="13" t="s">
        <v>12</v>
      </c>
      <c r="L4" s="13" t="s">
        <v>15</v>
      </c>
      <c r="M4" s="13" t="s">
        <v>30</v>
      </c>
      <c r="N4" s="13" t="s">
        <v>31</v>
      </c>
      <c r="O4" s="13" t="s">
        <v>34</v>
      </c>
      <c r="P4" s="27" t="s">
        <v>29</v>
      </c>
      <c r="Q4" s="13" t="s">
        <v>48</v>
      </c>
      <c r="R4" s="117" t="s">
        <v>11</v>
      </c>
      <c r="S4" s="13" t="s">
        <v>12</v>
      </c>
      <c r="T4" s="13" t="s">
        <v>15</v>
      </c>
      <c r="U4" s="13" t="s">
        <v>30</v>
      </c>
      <c r="V4" s="13" t="s">
        <v>31</v>
      </c>
      <c r="W4" s="13" t="s">
        <v>34</v>
      </c>
      <c r="X4" s="27" t="s">
        <v>29</v>
      </c>
      <c r="Y4" s="13" t="s">
        <v>48</v>
      </c>
      <c r="Z4" s="117" t="s">
        <v>11</v>
      </c>
      <c r="AA4" s="13" t="s">
        <v>12</v>
      </c>
      <c r="AB4" s="13" t="s">
        <v>15</v>
      </c>
      <c r="AC4" s="13" t="s">
        <v>30</v>
      </c>
      <c r="AD4" s="13" t="s">
        <v>31</v>
      </c>
      <c r="AE4" s="13" t="s">
        <v>34</v>
      </c>
      <c r="AF4" s="27" t="s">
        <v>29</v>
      </c>
      <c r="AG4" s="13" t="s">
        <v>48</v>
      </c>
      <c r="AH4" s="117" t="s">
        <v>11</v>
      </c>
      <c r="AI4" s="13" t="s">
        <v>12</v>
      </c>
      <c r="AJ4" s="13" t="s">
        <v>15</v>
      </c>
      <c r="AK4" s="13" t="s">
        <v>30</v>
      </c>
      <c r="AL4" s="13" t="s">
        <v>31</v>
      </c>
      <c r="AM4" s="13" t="s">
        <v>34</v>
      </c>
      <c r="AN4" s="27" t="s">
        <v>29</v>
      </c>
      <c r="AO4" s="13" t="s">
        <v>48</v>
      </c>
    </row>
    <row r="5" spans="1:41" s="12" customFormat="1" ht="14.1" customHeight="1">
      <c r="A5" s="593" t="s">
        <v>13</v>
      </c>
      <c r="B5" s="73" t="s">
        <v>356</v>
      </c>
      <c r="C5" s="114" t="s">
        <v>105</v>
      </c>
      <c r="D5" s="115">
        <v>90</v>
      </c>
      <c r="E5" s="67">
        <f>D5/20</f>
        <v>4.5</v>
      </c>
      <c r="F5" s="13"/>
      <c r="G5" s="13"/>
      <c r="H5" s="104">
        <f>(D5*$D$2)/1000</f>
        <v>21.24</v>
      </c>
      <c r="I5" s="124"/>
      <c r="J5" s="73" t="s">
        <v>106</v>
      </c>
      <c r="K5" s="114" t="s">
        <v>105</v>
      </c>
      <c r="L5" s="115">
        <v>80</v>
      </c>
      <c r="M5" s="67">
        <f>L5/20</f>
        <v>4</v>
      </c>
      <c r="N5" s="13"/>
      <c r="O5" s="13"/>
      <c r="P5" s="104">
        <f>(L5*$D$2)/1000</f>
        <v>18.88</v>
      </c>
      <c r="Q5" s="65"/>
      <c r="R5" s="73" t="s">
        <v>78</v>
      </c>
      <c r="S5" s="114" t="s">
        <v>105</v>
      </c>
      <c r="T5" s="115">
        <v>70</v>
      </c>
      <c r="U5" s="67">
        <f>T5/20</f>
        <v>3.5</v>
      </c>
      <c r="V5" s="13"/>
      <c r="W5" s="13"/>
      <c r="X5" s="104">
        <f>(T5*$D$2)/1000</f>
        <v>16.52</v>
      </c>
      <c r="Y5" s="124"/>
      <c r="Z5" s="73" t="s">
        <v>106</v>
      </c>
      <c r="AA5" s="114" t="s">
        <v>105</v>
      </c>
      <c r="AB5" s="115">
        <v>80</v>
      </c>
      <c r="AC5" s="67">
        <f>AB5/20</f>
        <v>4</v>
      </c>
      <c r="AD5" s="13"/>
      <c r="AE5" s="13"/>
      <c r="AF5" s="104">
        <f>(AB5*$D$2)/1000</f>
        <v>18.88</v>
      </c>
      <c r="AG5" s="65"/>
      <c r="AH5" s="73" t="s">
        <v>576</v>
      </c>
      <c r="AI5" s="114" t="s">
        <v>105</v>
      </c>
      <c r="AJ5" s="115">
        <v>80</v>
      </c>
      <c r="AK5" s="67">
        <f>AJ5/20</f>
        <v>4</v>
      </c>
      <c r="AL5" s="13"/>
      <c r="AM5" s="13"/>
      <c r="AN5" s="104">
        <f>(AJ5*$D$2)/1000</f>
        <v>18.88</v>
      </c>
      <c r="AO5" s="65"/>
    </row>
    <row r="6" spans="1:41" s="12" customFormat="1" ht="14.1" customHeight="1">
      <c r="A6" s="593"/>
      <c r="B6" s="66" t="s">
        <v>107</v>
      </c>
      <c r="C6" s="74" t="s">
        <v>574</v>
      </c>
      <c r="D6" s="75">
        <v>10</v>
      </c>
      <c r="E6" s="67">
        <f>D6/20</f>
        <v>0.5</v>
      </c>
      <c r="F6" s="67"/>
      <c r="G6" s="13"/>
      <c r="H6" s="104">
        <f>(D6*$D$2)/1000</f>
        <v>2.36</v>
      </c>
      <c r="I6" s="125"/>
      <c r="J6" s="66" t="s">
        <v>107</v>
      </c>
      <c r="K6" s="74" t="s">
        <v>108</v>
      </c>
      <c r="L6" s="75">
        <v>20</v>
      </c>
      <c r="M6" s="67">
        <f>L6/20</f>
        <v>1</v>
      </c>
      <c r="N6" s="67"/>
      <c r="O6" s="13"/>
      <c r="P6" s="104">
        <f>(L6*$D$2)/1000</f>
        <v>4.72</v>
      </c>
      <c r="Q6" s="108"/>
      <c r="R6" s="66" t="s">
        <v>107</v>
      </c>
      <c r="S6" s="74"/>
      <c r="T6" s="75"/>
      <c r="U6" s="67"/>
      <c r="V6" s="67"/>
      <c r="W6" s="13"/>
      <c r="X6" s="104"/>
      <c r="Y6" s="65"/>
      <c r="Z6" s="66" t="s">
        <v>107</v>
      </c>
      <c r="AA6" s="74" t="s">
        <v>108</v>
      </c>
      <c r="AB6" s="75">
        <v>20</v>
      </c>
      <c r="AC6" s="67">
        <f>AB6/20</f>
        <v>1</v>
      </c>
      <c r="AD6" s="67"/>
      <c r="AE6" s="13"/>
      <c r="AF6" s="104">
        <f>(AB6*$D$2)/1000</f>
        <v>4.72</v>
      </c>
      <c r="AG6" s="108"/>
      <c r="AH6" s="66" t="s">
        <v>577</v>
      </c>
      <c r="AI6" s="74" t="s">
        <v>575</v>
      </c>
      <c r="AJ6" s="75">
        <v>20</v>
      </c>
      <c r="AK6" s="67">
        <f>AJ6/20</f>
        <v>1</v>
      </c>
      <c r="AL6" s="67"/>
      <c r="AM6" s="13"/>
      <c r="AN6" s="104">
        <f>(AJ6*$D$2)/1000</f>
        <v>4.72</v>
      </c>
      <c r="AO6" s="125"/>
    </row>
    <row r="7" spans="1:41" s="12" customFormat="1" ht="14.1" customHeight="1">
      <c r="A7" s="593"/>
      <c r="B7" s="19" t="s">
        <v>109</v>
      </c>
      <c r="C7" s="6"/>
      <c r="D7" s="13"/>
      <c r="E7" s="13"/>
      <c r="F7" s="13"/>
      <c r="G7" s="13"/>
      <c r="H7" s="27"/>
      <c r="I7" s="125"/>
      <c r="J7" s="19" t="s">
        <v>109</v>
      </c>
      <c r="K7" s="6"/>
      <c r="L7" s="13"/>
      <c r="M7" s="13"/>
      <c r="N7" s="13"/>
      <c r="O7" s="13"/>
      <c r="P7" s="27"/>
      <c r="Q7" s="108"/>
      <c r="R7" s="19" t="s">
        <v>109</v>
      </c>
      <c r="S7" s="6"/>
      <c r="T7" s="13"/>
      <c r="U7" s="13"/>
      <c r="V7" s="13"/>
      <c r="W7" s="13"/>
      <c r="X7" s="27"/>
      <c r="Y7" s="65"/>
      <c r="Z7" s="66" t="s">
        <v>109</v>
      </c>
      <c r="AA7" s="6"/>
      <c r="AB7" s="13"/>
      <c r="AC7" s="13"/>
      <c r="AD7" s="13"/>
      <c r="AE7" s="13"/>
      <c r="AF7" s="27"/>
      <c r="AG7" s="108"/>
      <c r="AH7" s="19" t="s">
        <v>109</v>
      </c>
      <c r="AI7" s="6"/>
      <c r="AJ7" s="13"/>
      <c r="AK7" s="13"/>
      <c r="AL7" s="13"/>
      <c r="AM7" s="13"/>
      <c r="AN7" s="27"/>
      <c r="AO7" s="125"/>
    </row>
    <row r="8" spans="1:41" s="12" customFormat="1" ht="14.1" customHeight="1">
      <c r="A8" s="593" t="s">
        <v>2</v>
      </c>
      <c r="B8" s="326" t="s">
        <v>350</v>
      </c>
      <c r="C8" s="240" t="s">
        <v>487</v>
      </c>
      <c r="D8" s="88">
        <v>75</v>
      </c>
      <c r="E8" s="106"/>
      <c r="F8" s="88">
        <f>D8/35</f>
        <v>2.1428571428571428</v>
      </c>
      <c r="G8" s="140"/>
      <c r="H8" s="127">
        <f>(D8*$D$2)/1000</f>
        <v>17.7</v>
      </c>
      <c r="I8" s="89"/>
      <c r="J8" s="158" t="s">
        <v>305</v>
      </c>
      <c r="K8" s="84" t="s">
        <v>158</v>
      </c>
      <c r="L8" s="88">
        <v>85</v>
      </c>
      <c r="M8" s="126"/>
      <c r="N8" s="126">
        <f>L8/35</f>
        <v>2.4285714285714284</v>
      </c>
      <c r="O8" s="126"/>
      <c r="P8" s="104">
        <f>(L8*$D$2)/1000</f>
        <v>20.059999999999999</v>
      </c>
      <c r="Q8" s="89"/>
      <c r="R8" s="51" t="s">
        <v>167</v>
      </c>
      <c r="S8" s="473" t="s">
        <v>552</v>
      </c>
      <c r="T8" s="88">
        <v>55</v>
      </c>
      <c r="U8" s="140"/>
      <c r="V8" s="87">
        <f>T8/35</f>
        <v>1.5714285714285714</v>
      </c>
      <c r="W8" s="87"/>
      <c r="X8" s="98">
        <f t="shared" ref="X8" si="0">(T8*$D$2)/1000</f>
        <v>12.98</v>
      </c>
      <c r="Y8" s="430"/>
      <c r="Z8" s="556" t="s">
        <v>159</v>
      </c>
      <c r="AA8" s="438" t="s">
        <v>273</v>
      </c>
      <c r="AB8" s="88">
        <v>80</v>
      </c>
      <c r="AC8" s="172"/>
      <c r="AD8" s="349">
        <f>AB8*0.9/35</f>
        <v>2.0571428571428569</v>
      </c>
      <c r="AE8" s="87"/>
      <c r="AF8" s="104">
        <f t="shared" ref="AF8:AF10" si="1">(AB8*$D$2)/1000</f>
        <v>18.88</v>
      </c>
      <c r="AG8" s="89"/>
      <c r="AH8" s="68" t="s">
        <v>312</v>
      </c>
      <c r="AI8" s="84" t="s">
        <v>202</v>
      </c>
      <c r="AJ8" s="88">
        <v>85</v>
      </c>
      <c r="AK8" s="126"/>
      <c r="AL8" s="88">
        <f>AJ8*0.8/35</f>
        <v>1.9428571428571428</v>
      </c>
      <c r="AM8" s="140"/>
      <c r="AN8" s="104">
        <f>(AJ8*$D$2)/1000</f>
        <v>20.059999999999999</v>
      </c>
      <c r="AO8" s="89"/>
    </row>
    <row r="9" spans="1:41" s="12" customFormat="1" ht="14.1" customHeight="1">
      <c r="A9" s="593"/>
      <c r="B9" s="326" t="s">
        <v>351</v>
      </c>
      <c r="C9" s="187" t="s">
        <v>361</v>
      </c>
      <c r="D9" s="88">
        <v>20</v>
      </c>
      <c r="E9" s="106"/>
      <c r="F9" s="126"/>
      <c r="G9" s="140">
        <f>D9/100</f>
        <v>0.2</v>
      </c>
      <c r="H9" s="127">
        <f t="shared" ref="H9:H11" si="2">(D9*$D$2)/1000</f>
        <v>4.72</v>
      </c>
      <c r="I9" s="86"/>
      <c r="J9" s="149" t="s">
        <v>308</v>
      </c>
      <c r="K9" s="84" t="s">
        <v>307</v>
      </c>
      <c r="L9" s="88">
        <v>2</v>
      </c>
      <c r="M9" s="55"/>
      <c r="N9" s="126"/>
      <c r="O9" s="87"/>
      <c r="P9" s="104">
        <f>(L9*$D$2)/1000</f>
        <v>0.47199999999999998</v>
      </c>
      <c r="Q9" s="86"/>
      <c r="R9" s="92" t="s">
        <v>168</v>
      </c>
      <c r="S9" s="146" t="s">
        <v>165</v>
      </c>
      <c r="T9" s="88">
        <v>1</v>
      </c>
      <c r="U9" s="165"/>
      <c r="V9" s="126"/>
      <c r="W9" s="87"/>
      <c r="X9" s="104">
        <f t="shared" ref="X9" si="3">(T9*$D$2)/1000</f>
        <v>0.23599999999999999</v>
      </c>
      <c r="Y9" s="430"/>
      <c r="Z9" s="92" t="s">
        <v>199</v>
      </c>
      <c r="AA9" s="443" t="s">
        <v>279</v>
      </c>
      <c r="AB9" s="161">
        <v>25</v>
      </c>
      <c r="AC9" s="126"/>
      <c r="AD9" s="253">
        <f>AB9/55</f>
        <v>0.45454545454545453</v>
      </c>
      <c r="AE9" s="140"/>
      <c r="AF9" s="104">
        <f t="shared" si="1"/>
        <v>5.9</v>
      </c>
      <c r="AG9" s="86"/>
      <c r="AH9" s="69" t="s">
        <v>313</v>
      </c>
      <c r="AI9" s="62" t="s">
        <v>547</v>
      </c>
      <c r="AJ9" s="88">
        <v>15</v>
      </c>
      <c r="AK9" s="126"/>
      <c r="AL9" s="126"/>
      <c r="AM9" s="140">
        <f>AJ9/100</f>
        <v>0.15</v>
      </c>
      <c r="AN9" s="104">
        <f>(AJ9*$D$2)/1000</f>
        <v>3.54</v>
      </c>
      <c r="AO9" s="86"/>
    </row>
    <row r="10" spans="1:41" s="12" customFormat="1" ht="14.1" customHeight="1">
      <c r="A10" s="593"/>
      <c r="B10" s="326" t="s">
        <v>352</v>
      </c>
      <c r="C10" s="62" t="s">
        <v>160</v>
      </c>
      <c r="D10" s="88">
        <v>10</v>
      </c>
      <c r="E10" s="106"/>
      <c r="F10" s="88"/>
      <c r="G10" s="140">
        <f t="shared" ref="G10:G11" si="4">D10/100</f>
        <v>0.1</v>
      </c>
      <c r="H10" s="127">
        <f t="shared" si="2"/>
        <v>2.36</v>
      </c>
      <c r="I10" s="175"/>
      <c r="J10" s="149" t="s">
        <v>306</v>
      </c>
      <c r="K10" s="84" t="s">
        <v>195</v>
      </c>
      <c r="L10" s="88">
        <v>1</v>
      </c>
      <c r="M10" s="55"/>
      <c r="N10" s="126"/>
      <c r="O10" s="87"/>
      <c r="P10" s="104">
        <f t="shared" ref="P10" si="5">(L10*$D$2)/1000</f>
        <v>0.23599999999999999</v>
      </c>
      <c r="Q10" s="86"/>
      <c r="R10" s="92" t="s">
        <v>347</v>
      </c>
      <c r="S10" s="146" t="s">
        <v>182</v>
      </c>
      <c r="T10" s="88">
        <v>60</v>
      </c>
      <c r="U10" s="165"/>
      <c r="V10" s="133"/>
      <c r="W10" s="87">
        <f>T10/100</f>
        <v>0.6</v>
      </c>
      <c r="X10" s="104">
        <f t="shared" ref="X10:X14" si="6">(T10*$D$2)/1000</f>
        <v>14.16</v>
      </c>
      <c r="Y10" s="430"/>
      <c r="Z10" s="429" t="s">
        <v>92</v>
      </c>
      <c r="AA10" s="443" t="s">
        <v>256</v>
      </c>
      <c r="AB10" s="161">
        <v>2</v>
      </c>
      <c r="AC10" s="177"/>
      <c r="AD10" s="253"/>
      <c r="AE10" s="140"/>
      <c r="AF10" s="104">
        <f t="shared" si="1"/>
        <v>0.47199999999999998</v>
      </c>
      <c r="AG10" s="86"/>
      <c r="AH10" s="69" t="s">
        <v>378</v>
      </c>
      <c r="AI10" s="18" t="s">
        <v>314</v>
      </c>
      <c r="AJ10" s="88">
        <v>0.5</v>
      </c>
      <c r="AK10" s="177"/>
      <c r="AL10" s="126"/>
      <c r="AM10" s="140"/>
      <c r="AN10" s="104">
        <f>(AJ10*$D$2)/1000</f>
        <v>0.11799999999999999</v>
      </c>
      <c r="AO10" s="175"/>
    </row>
    <row r="11" spans="1:41" s="12" customFormat="1" ht="14.1" customHeight="1">
      <c r="A11" s="593"/>
      <c r="B11" s="326" t="s">
        <v>148</v>
      </c>
      <c r="C11" s="327" t="s">
        <v>362</v>
      </c>
      <c r="D11" s="55">
        <v>10</v>
      </c>
      <c r="E11" s="106"/>
      <c r="F11" s="126"/>
      <c r="G11" s="140">
        <f t="shared" si="4"/>
        <v>0.1</v>
      </c>
      <c r="H11" s="127">
        <f t="shared" si="2"/>
        <v>2.36</v>
      </c>
      <c r="I11" s="86"/>
      <c r="J11" s="149" t="s">
        <v>139</v>
      </c>
      <c r="K11" s="84" t="s">
        <v>220</v>
      </c>
      <c r="L11" s="88">
        <v>10</v>
      </c>
      <c r="M11" s="141"/>
      <c r="N11" s="140"/>
      <c r="O11" s="133">
        <f>L11/100</f>
        <v>0.1</v>
      </c>
      <c r="P11" s="104">
        <f>(L11*$D$2)/1000</f>
        <v>2.36</v>
      </c>
      <c r="Q11" s="86"/>
      <c r="R11" s="92" t="s">
        <v>143</v>
      </c>
      <c r="S11" s="146" t="s">
        <v>220</v>
      </c>
      <c r="T11" s="88">
        <v>12</v>
      </c>
      <c r="U11" s="165"/>
      <c r="V11" s="133"/>
      <c r="W11" s="87">
        <f>T11/100</f>
        <v>0.12</v>
      </c>
      <c r="X11" s="104">
        <f t="shared" si="6"/>
        <v>2.8319999999999999</v>
      </c>
      <c r="Y11" s="430"/>
      <c r="Z11" s="429" t="s">
        <v>289</v>
      </c>
      <c r="AA11" s="554" t="s">
        <v>539</v>
      </c>
      <c r="AB11" s="161">
        <v>10</v>
      </c>
      <c r="AC11" s="126"/>
      <c r="AD11" s="253"/>
      <c r="AE11" s="91">
        <f>AB11/100</f>
        <v>0.1</v>
      </c>
      <c r="AF11" s="104">
        <f t="shared" ref="AF11" si="7">(AB11*$D$2)/1000</f>
        <v>2.36</v>
      </c>
      <c r="AG11" s="190"/>
      <c r="AH11" s="69" t="s">
        <v>223</v>
      </c>
      <c r="AI11" s="62" t="s">
        <v>556</v>
      </c>
      <c r="AJ11" s="88">
        <v>0.8</v>
      </c>
      <c r="AK11" s="126"/>
      <c r="AL11" s="126"/>
      <c r="AM11" s="140">
        <f>AJ11/100</f>
        <v>8.0000000000000002E-3</v>
      </c>
      <c r="AN11" s="104">
        <f>(AJ11*$D$2)/1000</f>
        <v>0.18880000000000002</v>
      </c>
      <c r="AO11" s="86"/>
    </row>
    <row r="12" spans="1:41" s="12" customFormat="1" ht="14.1" customHeight="1">
      <c r="A12" s="593"/>
      <c r="B12" s="326" t="s">
        <v>143</v>
      </c>
      <c r="C12" s="84"/>
      <c r="D12" s="88"/>
      <c r="E12" s="106"/>
      <c r="F12" s="88"/>
      <c r="G12" s="140"/>
      <c r="H12" s="83"/>
      <c r="I12" s="86"/>
      <c r="J12" s="149" t="s">
        <v>143</v>
      </c>
      <c r="K12" s="84" t="s">
        <v>551</v>
      </c>
      <c r="L12" s="88">
        <v>20</v>
      </c>
      <c r="M12" s="141"/>
      <c r="N12" s="140"/>
      <c r="O12" s="133">
        <f>L12/100</f>
        <v>0.2</v>
      </c>
      <c r="P12" s="104">
        <f>(L12*$D$2)/1000</f>
        <v>4.72</v>
      </c>
      <c r="Q12" s="86"/>
      <c r="R12" s="149" t="s">
        <v>348</v>
      </c>
      <c r="S12" s="146" t="s">
        <v>553</v>
      </c>
      <c r="T12" s="88">
        <v>12</v>
      </c>
      <c r="U12" s="165"/>
      <c r="V12" s="133"/>
      <c r="W12" s="87">
        <f>T12/100</f>
        <v>0.12</v>
      </c>
      <c r="X12" s="104">
        <f t="shared" si="6"/>
        <v>2.8319999999999999</v>
      </c>
      <c r="Y12" s="430"/>
      <c r="Z12" s="176" t="s">
        <v>290</v>
      </c>
      <c r="AA12" s="555"/>
      <c r="AB12" s="105"/>
      <c r="AC12" s="55"/>
      <c r="AD12" s="344"/>
      <c r="AE12" s="87"/>
      <c r="AF12" s="98"/>
      <c r="AG12" s="86"/>
      <c r="AH12" s="69" t="s">
        <v>139</v>
      </c>
      <c r="AI12" s="62" t="s">
        <v>513</v>
      </c>
      <c r="AJ12" s="88">
        <v>30</v>
      </c>
      <c r="AK12" s="126"/>
      <c r="AL12" s="126"/>
      <c r="AM12" s="140">
        <f>AJ12/100</f>
        <v>0.3</v>
      </c>
      <c r="AN12" s="104">
        <f>(AJ12*$D$2)/1000</f>
        <v>7.08</v>
      </c>
      <c r="AO12" s="86"/>
    </row>
    <row r="13" spans="1:41" s="12" customFormat="1" ht="14.1" customHeight="1">
      <c r="A13" s="594"/>
      <c r="B13" s="178" t="s">
        <v>141</v>
      </c>
      <c r="C13" s="145"/>
      <c r="D13" s="161"/>
      <c r="E13" s="106"/>
      <c r="F13" s="126"/>
      <c r="G13" s="87"/>
      <c r="H13" s="127"/>
      <c r="I13" s="430"/>
      <c r="J13" s="101" t="s">
        <v>145</v>
      </c>
      <c r="K13" s="438"/>
      <c r="L13" s="55"/>
      <c r="M13" s="88"/>
      <c r="N13" s="88"/>
      <c r="O13" s="88"/>
      <c r="P13" s="98"/>
      <c r="Q13" s="430"/>
      <c r="R13" s="92"/>
      <c r="S13" s="473" t="s">
        <v>554</v>
      </c>
      <c r="T13" s="88">
        <v>20</v>
      </c>
      <c r="U13" s="140">
        <f>T13/85</f>
        <v>0.23529411764705882</v>
      </c>
      <c r="V13" s="87"/>
      <c r="W13" s="87"/>
      <c r="X13" s="98">
        <f t="shared" si="6"/>
        <v>4.72</v>
      </c>
      <c r="Y13" s="430"/>
      <c r="Z13" s="176"/>
      <c r="AA13" s="555"/>
      <c r="AB13" s="105"/>
      <c r="AC13" s="55"/>
      <c r="AD13" s="344"/>
      <c r="AE13" s="87"/>
      <c r="AF13" s="98"/>
      <c r="AG13" s="430"/>
      <c r="AH13" s="101" t="s">
        <v>150</v>
      </c>
      <c r="AI13" s="145"/>
      <c r="AJ13" s="161"/>
      <c r="AK13" s="106"/>
      <c r="AL13" s="126"/>
      <c r="AM13" s="87"/>
      <c r="AN13" s="127"/>
      <c r="AO13" s="86"/>
    </row>
    <row r="14" spans="1:41" s="12" customFormat="1" ht="14.1" customHeight="1">
      <c r="A14" s="593"/>
      <c r="B14" s="92"/>
      <c r="C14" s="84"/>
      <c r="D14" s="87"/>
      <c r="E14" s="126"/>
      <c r="F14" s="140"/>
      <c r="G14" s="133"/>
      <c r="H14" s="104"/>
      <c r="I14" s="86"/>
      <c r="J14" s="149"/>
      <c r="K14" s="62"/>
      <c r="L14" s="201"/>
      <c r="M14" s="141"/>
      <c r="N14" s="257"/>
      <c r="O14" s="140"/>
      <c r="P14" s="428"/>
      <c r="Q14" s="89"/>
      <c r="R14" s="91"/>
      <c r="S14" s="473" t="s">
        <v>555</v>
      </c>
      <c r="T14" s="88">
        <v>35</v>
      </c>
      <c r="U14" s="140"/>
      <c r="V14" s="87">
        <f>T14/55</f>
        <v>0.63636363636363635</v>
      </c>
      <c r="W14" s="87"/>
      <c r="X14" s="98">
        <f t="shared" si="6"/>
        <v>8.26</v>
      </c>
      <c r="Y14" s="430"/>
      <c r="Z14" s="91"/>
      <c r="AA14" s="438"/>
      <c r="AB14" s="88"/>
      <c r="AC14" s="231"/>
      <c r="AD14" s="148"/>
      <c r="AE14" s="133"/>
      <c r="AF14" s="127"/>
      <c r="AG14" s="86"/>
      <c r="AH14" s="69"/>
      <c r="AI14" s="335"/>
      <c r="AJ14" s="88"/>
      <c r="AK14" s="202"/>
      <c r="AL14" s="148"/>
      <c r="AM14" s="140"/>
      <c r="AN14" s="104"/>
      <c r="AO14" s="86"/>
    </row>
    <row r="15" spans="1:41" s="12" customFormat="1" ht="14.1" customHeight="1">
      <c r="A15" s="593" t="s">
        <v>3</v>
      </c>
      <c r="B15" s="340" t="s">
        <v>173</v>
      </c>
      <c r="C15" s="187" t="s">
        <v>222</v>
      </c>
      <c r="D15" s="87">
        <v>60</v>
      </c>
      <c r="E15" s="341"/>
      <c r="F15" s="140"/>
      <c r="G15" s="87">
        <f>D15/100</f>
        <v>0.6</v>
      </c>
      <c r="H15" s="104">
        <f t="shared" ref="H15:H18" si="8">(D15*$D$2)/1000</f>
        <v>14.16</v>
      </c>
      <c r="I15" s="86"/>
      <c r="J15" s="328" t="s">
        <v>516</v>
      </c>
      <c r="K15" s="142" t="s">
        <v>362</v>
      </c>
      <c r="L15" s="88">
        <v>35</v>
      </c>
      <c r="M15" s="141"/>
      <c r="N15" s="140"/>
      <c r="O15" s="87">
        <f>L15/100</f>
        <v>0.35</v>
      </c>
      <c r="P15" s="127">
        <f>(L15*$D$2)/1000</f>
        <v>8.26</v>
      </c>
      <c r="Q15" s="89"/>
      <c r="R15" s="68" t="s">
        <v>579</v>
      </c>
      <c r="S15" s="71" t="s">
        <v>578</v>
      </c>
      <c r="T15" s="67">
        <v>50</v>
      </c>
      <c r="U15" s="88">
        <f>T15/35</f>
        <v>1.4285714285714286</v>
      </c>
      <c r="V15" s="126"/>
      <c r="W15" s="88"/>
      <c r="X15" s="104">
        <f t="shared" ref="X15" si="9">(T15*$D$2)/1000</f>
        <v>11.8</v>
      </c>
      <c r="Y15" s="86"/>
      <c r="Z15" s="246" t="s">
        <v>215</v>
      </c>
      <c r="AA15" s="84" t="s">
        <v>216</v>
      </c>
      <c r="AB15" s="161">
        <v>75</v>
      </c>
      <c r="AC15" s="231"/>
      <c r="AD15" s="148"/>
      <c r="AE15" s="87">
        <f>AB15/100</f>
        <v>0.75</v>
      </c>
      <c r="AF15" s="27">
        <f>(AB15*$D$2)/1000</f>
        <v>17.7</v>
      </c>
      <c r="AG15" s="86"/>
      <c r="AH15" s="68" t="s">
        <v>167</v>
      </c>
      <c r="AI15" s="18" t="s">
        <v>492</v>
      </c>
      <c r="AJ15" s="87">
        <v>25</v>
      </c>
      <c r="AK15" s="141"/>
      <c r="AL15" s="140"/>
      <c r="AM15" s="87">
        <f>AJ15/100</f>
        <v>0.25</v>
      </c>
      <c r="AN15" s="104">
        <f>(AJ15*$D$2)/1000</f>
        <v>5.9</v>
      </c>
      <c r="AO15" s="252"/>
    </row>
    <row r="16" spans="1:41" s="12" customFormat="1" ht="14.1" customHeight="1">
      <c r="A16" s="593"/>
      <c r="B16" s="73" t="s">
        <v>223</v>
      </c>
      <c r="C16" s="327" t="s">
        <v>189</v>
      </c>
      <c r="D16" s="87">
        <v>10</v>
      </c>
      <c r="E16" s="126"/>
      <c r="F16" s="126"/>
      <c r="G16" s="87">
        <f>D16/100</f>
        <v>0.1</v>
      </c>
      <c r="H16" s="104">
        <f t="shared" si="8"/>
        <v>2.36</v>
      </c>
      <c r="I16" s="86"/>
      <c r="J16" s="330" t="s">
        <v>349</v>
      </c>
      <c r="K16" s="142" t="s">
        <v>197</v>
      </c>
      <c r="L16" s="88">
        <v>50</v>
      </c>
      <c r="M16" s="126"/>
      <c r="N16" s="126">
        <f>L16*0.9/55</f>
        <v>0.81818181818181823</v>
      </c>
      <c r="O16" s="87"/>
      <c r="P16" s="127">
        <f>(L16*$D$2)/1000</f>
        <v>11.8</v>
      </c>
      <c r="Q16" s="89"/>
      <c r="R16" s="69" t="s">
        <v>580</v>
      </c>
      <c r="S16" s="62"/>
      <c r="T16" s="67"/>
      <c r="U16" s="126"/>
      <c r="V16" s="126"/>
      <c r="W16" s="85"/>
      <c r="X16" s="27"/>
      <c r="Y16" s="86"/>
      <c r="Z16" s="183" t="s">
        <v>217</v>
      </c>
      <c r="AA16" s="84" t="s">
        <v>160</v>
      </c>
      <c r="AB16" s="88">
        <v>5</v>
      </c>
      <c r="AC16" s="147"/>
      <c r="AD16" s="126"/>
      <c r="AE16" s="87">
        <f>AB16/100</f>
        <v>0.05</v>
      </c>
      <c r="AF16" s="27">
        <f>(AB16*$D$2)/1000</f>
        <v>1.18</v>
      </c>
      <c r="AG16" s="86"/>
      <c r="AH16" s="69" t="s">
        <v>168</v>
      </c>
      <c r="AI16" s="335" t="s">
        <v>339</v>
      </c>
      <c r="AJ16" s="88">
        <v>45</v>
      </c>
      <c r="AK16" s="164"/>
      <c r="AL16" s="126">
        <f>AJ16/40</f>
        <v>1.125</v>
      </c>
      <c r="AM16" s="87"/>
      <c r="AN16" s="104">
        <f>(AJ16*$D$2)/1000</f>
        <v>10.62</v>
      </c>
      <c r="AO16" s="93"/>
    </row>
    <row r="17" spans="1:50" s="12" customFormat="1" ht="14.1" customHeight="1">
      <c r="A17" s="593"/>
      <c r="B17" s="73" t="s">
        <v>146</v>
      </c>
      <c r="C17" s="327" t="s">
        <v>224</v>
      </c>
      <c r="D17" s="70">
        <v>7</v>
      </c>
      <c r="E17" s="126"/>
      <c r="F17" s="133"/>
      <c r="G17" s="87">
        <f>D17/100</f>
        <v>7.0000000000000007E-2</v>
      </c>
      <c r="H17" s="104">
        <f t="shared" si="8"/>
        <v>1.6519999999999999</v>
      </c>
      <c r="I17" s="86"/>
      <c r="J17" s="330" t="s">
        <v>151</v>
      </c>
      <c r="K17" s="142"/>
      <c r="L17" s="88"/>
      <c r="M17" s="126"/>
      <c r="N17" s="126"/>
      <c r="O17" s="87"/>
      <c r="P17" s="127"/>
      <c r="Q17" s="86"/>
      <c r="R17" s="69" t="s">
        <v>581</v>
      </c>
      <c r="S17" s="62"/>
      <c r="T17" s="67"/>
      <c r="U17" s="126"/>
      <c r="V17" s="133"/>
      <c r="W17" s="126"/>
      <c r="X17" s="27"/>
      <c r="Y17" s="175"/>
      <c r="Z17" s="183" t="s">
        <v>78</v>
      </c>
      <c r="AA17" s="56" t="s">
        <v>218</v>
      </c>
      <c r="AB17" s="161">
        <v>2</v>
      </c>
      <c r="AC17" s="147"/>
      <c r="AD17" s="126"/>
      <c r="AE17" s="87"/>
      <c r="AF17" s="27">
        <f>(AB17*$D$2)/1000</f>
        <v>0.47199999999999998</v>
      </c>
      <c r="AG17" s="86"/>
      <c r="AH17" s="69" t="s">
        <v>357</v>
      </c>
      <c r="AI17" s="62" t="s">
        <v>497</v>
      </c>
      <c r="AJ17" s="88">
        <v>20</v>
      </c>
      <c r="AK17" s="164">
        <f>AJ17*0.5/85</f>
        <v>0.11764705882352941</v>
      </c>
      <c r="AL17" s="126"/>
      <c r="AM17" s="140"/>
      <c r="AN17" s="104">
        <f>(AJ17*$D$2)/1000</f>
        <v>4.72</v>
      </c>
      <c r="AO17" s="93"/>
    </row>
    <row r="18" spans="1:50" s="12" customFormat="1" ht="14.1" customHeight="1">
      <c r="A18" s="593"/>
      <c r="B18" s="73" t="s">
        <v>161</v>
      </c>
      <c r="C18" s="327" t="s">
        <v>225</v>
      </c>
      <c r="D18" s="70">
        <v>7</v>
      </c>
      <c r="E18" s="126"/>
      <c r="F18" s="88">
        <f>D18/35</f>
        <v>0.2</v>
      </c>
      <c r="G18" s="85"/>
      <c r="H18" s="104">
        <f t="shared" si="8"/>
        <v>1.6519999999999999</v>
      </c>
      <c r="I18" s="86"/>
      <c r="J18" s="330" t="s">
        <v>153</v>
      </c>
      <c r="K18" s="279"/>
      <c r="L18" s="258"/>
      <c r="M18" s="126"/>
      <c r="N18" s="133"/>
      <c r="O18" s="87"/>
      <c r="P18" s="127"/>
      <c r="Q18" s="93"/>
      <c r="R18" s="69"/>
      <c r="S18" s="62"/>
      <c r="T18" s="67"/>
      <c r="U18" s="126"/>
      <c r="V18" s="133"/>
      <c r="W18" s="85"/>
      <c r="X18" s="27"/>
      <c r="Y18" s="86"/>
      <c r="Z18" s="234" t="s">
        <v>88</v>
      </c>
      <c r="AA18" s="84" t="s">
        <v>162</v>
      </c>
      <c r="AB18" s="88">
        <v>5</v>
      </c>
      <c r="AC18" s="141"/>
      <c r="AD18" s="140">
        <f>AB18/35</f>
        <v>0.14285714285714285</v>
      </c>
      <c r="AE18" s="87"/>
      <c r="AF18" s="127">
        <f>(AB18*$D$2)/1000</f>
        <v>1.18</v>
      </c>
      <c r="AG18" s="86"/>
      <c r="AH18" s="69" t="s">
        <v>156</v>
      </c>
      <c r="AI18" s="18" t="s">
        <v>557</v>
      </c>
      <c r="AJ18" s="87">
        <v>7</v>
      </c>
      <c r="AK18" s="141"/>
      <c r="AL18" s="140">
        <f>AJ18*0.5/35</f>
        <v>0.1</v>
      </c>
      <c r="AM18" s="87"/>
      <c r="AN18" s="104">
        <f>(AJ18*$D$2)/1000</f>
        <v>1.6519999999999999</v>
      </c>
      <c r="AO18" s="86"/>
    </row>
    <row r="19" spans="1:50" s="12" customFormat="1" ht="14.1" customHeight="1">
      <c r="A19" s="594"/>
      <c r="B19" s="73" t="s">
        <v>379</v>
      </c>
      <c r="C19" s="327"/>
      <c r="D19" s="342"/>
      <c r="E19" s="141"/>
      <c r="F19" s="140"/>
      <c r="G19" s="87"/>
      <c r="H19" s="127"/>
      <c r="I19" s="86"/>
      <c r="J19" s="259" t="s">
        <v>145</v>
      </c>
      <c r="K19" s="84"/>
      <c r="L19" s="88"/>
      <c r="M19" s="135"/>
      <c r="N19" s="135"/>
      <c r="O19" s="168"/>
      <c r="P19" s="127"/>
      <c r="Q19" s="93"/>
      <c r="R19" s="101"/>
      <c r="S19" s="84"/>
      <c r="T19" s="161"/>
      <c r="U19" s="231"/>
      <c r="V19" s="148"/>
      <c r="W19" s="87"/>
      <c r="X19" s="27"/>
      <c r="Y19" s="86"/>
      <c r="Z19" s="101" t="s">
        <v>145</v>
      </c>
      <c r="AA19" s="142"/>
      <c r="AB19" s="88"/>
      <c r="AC19" s="143"/>
      <c r="AD19" s="126"/>
      <c r="AE19" s="87"/>
      <c r="AF19" s="127"/>
      <c r="AG19" s="93"/>
      <c r="AH19" s="101" t="s">
        <v>491</v>
      </c>
      <c r="AI19" s="18"/>
      <c r="AJ19" s="87"/>
      <c r="AK19" s="141"/>
      <c r="AL19" s="140"/>
      <c r="AM19" s="87"/>
      <c r="AN19" s="104"/>
      <c r="AO19" s="93"/>
    </row>
    <row r="20" spans="1:50" s="12" customFormat="1" ht="14.1" customHeight="1">
      <c r="A20" s="593"/>
      <c r="B20" s="208" t="s">
        <v>145</v>
      </c>
      <c r="C20" s="142"/>
      <c r="D20" s="88"/>
      <c r="E20" s="143"/>
      <c r="F20" s="126"/>
      <c r="G20" s="87"/>
      <c r="H20" s="127"/>
      <c r="I20" s="86"/>
      <c r="J20" s="206"/>
      <c r="K20" s="84"/>
      <c r="L20" s="88"/>
      <c r="M20" s="88"/>
      <c r="N20" s="88"/>
      <c r="O20" s="87"/>
      <c r="P20" s="98"/>
      <c r="Q20" s="86"/>
      <c r="R20" s="208" t="s">
        <v>508</v>
      </c>
      <c r="S20" s="142"/>
      <c r="T20" s="88"/>
      <c r="U20" s="55"/>
      <c r="V20" s="55"/>
      <c r="W20" s="55"/>
      <c r="X20" s="98"/>
      <c r="Y20" s="86"/>
      <c r="Z20" s="208"/>
      <c r="AA20" s="142"/>
      <c r="AB20" s="88"/>
      <c r="AC20" s="143"/>
      <c r="AD20" s="126"/>
      <c r="AE20" s="87"/>
      <c r="AF20" s="127"/>
      <c r="AG20" s="86"/>
      <c r="AH20" s="208"/>
      <c r="AI20" s="142"/>
      <c r="AJ20" s="88"/>
      <c r="AK20" s="143"/>
      <c r="AL20" s="126"/>
      <c r="AM20" s="87"/>
      <c r="AN20" s="127"/>
      <c r="AO20" s="86"/>
      <c r="AR20" s="295"/>
      <c r="AS20" s="296"/>
      <c r="AT20" s="297"/>
      <c r="AU20" s="298"/>
      <c r="AV20" s="298"/>
      <c r="AW20" s="298"/>
      <c r="AX20" s="299"/>
    </row>
    <row r="21" spans="1:50" s="12" customFormat="1" ht="14.1" customHeight="1">
      <c r="A21" s="605" t="s">
        <v>4</v>
      </c>
      <c r="B21" s="170" t="s">
        <v>82</v>
      </c>
      <c r="C21" s="160" t="s">
        <v>103</v>
      </c>
      <c r="D21" s="202">
        <v>75</v>
      </c>
      <c r="E21" s="91"/>
      <c r="F21" s="203"/>
      <c r="G21" s="133">
        <f>D21/100</f>
        <v>0.75</v>
      </c>
      <c r="H21" s="204">
        <f>(D21*$D$2)/1000</f>
        <v>17.7</v>
      </c>
      <c r="I21" s="205"/>
      <c r="J21" s="183" t="s">
        <v>83</v>
      </c>
      <c r="K21" s="160" t="s">
        <v>102</v>
      </c>
      <c r="L21" s="202">
        <v>75</v>
      </c>
      <c r="M21" s="91"/>
      <c r="N21" s="203"/>
      <c r="O21" s="133">
        <f>L21/100</f>
        <v>0.75</v>
      </c>
      <c r="P21" s="204">
        <f>(L21*$D$2)/1000</f>
        <v>17.7</v>
      </c>
      <c r="Q21" s="205"/>
      <c r="R21" s="170" t="s">
        <v>82</v>
      </c>
      <c r="S21" s="160" t="s">
        <v>103</v>
      </c>
      <c r="T21" s="161">
        <v>75</v>
      </c>
      <c r="U21" s="55"/>
      <c r="V21" s="55"/>
      <c r="W21" s="87">
        <f>T21/100</f>
        <v>0.75</v>
      </c>
      <c r="X21" s="104">
        <f>(T21*$D$2)/1000</f>
        <v>17.7</v>
      </c>
      <c r="Y21" s="89"/>
      <c r="Z21" s="170" t="s">
        <v>82</v>
      </c>
      <c r="AA21" s="160" t="s">
        <v>103</v>
      </c>
      <c r="AB21" s="161">
        <v>75</v>
      </c>
      <c r="AC21" s="55"/>
      <c r="AD21" s="55"/>
      <c r="AE21" s="87">
        <f>AB21/100</f>
        <v>0.75</v>
      </c>
      <c r="AF21" s="104">
        <f>(AB21*$D$2)/1000</f>
        <v>17.7</v>
      </c>
      <c r="AG21" s="89"/>
      <c r="AH21" s="170" t="s">
        <v>82</v>
      </c>
      <c r="AI21" s="160" t="s">
        <v>103</v>
      </c>
      <c r="AJ21" s="161">
        <v>75</v>
      </c>
      <c r="AK21" s="55"/>
      <c r="AL21" s="55"/>
      <c r="AM21" s="87">
        <f>AJ21/100</f>
        <v>0.75</v>
      </c>
      <c r="AN21" s="104">
        <f>(AJ21*$D$2)/1000</f>
        <v>17.7</v>
      </c>
      <c r="AO21" s="89"/>
      <c r="AR21" s="295"/>
      <c r="AS21" s="296"/>
      <c r="AT21" s="297"/>
      <c r="AU21" s="298"/>
      <c r="AV21" s="297"/>
      <c r="AW21" s="300"/>
      <c r="AX21" s="299"/>
    </row>
    <row r="22" spans="1:50" s="12" customFormat="1" ht="14.1" customHeight="1">
      <c r="A22" s="606"/>
      <c r="B22" s="170" t="s">
        <v>84</v>
      </c>
      <c r="C22" s="596" t="s">
        <v>85</v>
      </c>
      <c r="D22" s="88"/>
      <c r="E22" s="88"/>
      <c r="F22" s="88"/>
      <c r="G22" s="87"/>
      <c r="H22" s="98"/>
      <c r="I22" s="86"/>
      <c r="J22" s="183" t="s">
        <v>86</v>
      </c>
      <c r="K22" s="596" t="s">
        <v>85</v>
      </c>
      <c r="L22" s="88"/>
      <c r="M22" s="88"/>
      <c r="N22" s="88"/>
      <c r="O22" s="87"/>
      <c r="P22" s="98"/>
      <c r="Q22" s="86"/>
      <c r="R22" s="170" t="s">
        <v>84</v>
      </c>
      <c r="S22" s="596" t="s">
        <v>85</v>
      </c>
      <c r="T22" s="88"/>
      <c r="U22" s="88"/>
      <c r="V22" s="88"/>
      <c r="W22" s="87"/>
      <c r="X22" s="98"/>
      <c r="Y22" s="86"/>
      <c r="Z22" s="170" t="s">
        <v>84</v>
      </c>
      <c r="AA22" s="596" t="s">
        <v>85</v>
      </c>
      <c r="AB22" s="88"/>
      <c r="AC22" s="88"/>
      <c r="AD22" s="88"/>
      <c r="AE22" s="87"/>
      <c r="AF22" s="98"/>
      <c r="AG22" s="86"/>
      <c r="AH22" s="170" t="s">
        <v>84</v>
      </c>
      <c r="AI22" s="596" t="s">
        <v>85</v>
      </c>
      <c r="AJ22" s="88"/>
      <c r="AK22" s="88"/>
      <c r="AL22" s="88"/>
      <c r="AM22" s="87"/>
      <c r="AN22" s="98"/>
      <c r="AO22" s="86"/>
      <c r="AR22" s="295"/>
      <c r="AS22" s="296"/>
      <c r="AT22" s="297"/>
      <c r="AU22" s="298"/>
      <c r="AV22" s="298"/>
      <c r="AW22" s="280"/>
      <c r="AX22" s="299"/>
    </row>
    <row r="23" spans="1:50" s="12" customFormat="1" ht="14.1" customHeight="1">
      <c r="A23" s="606"/>
      <c r="B23" s="170" t="s">
        <v>104</v>
      </c>
      <c r="C23" s="597"/>
      <c r="D23" s="161"/>
      <c r="E23" s="88"/>
      <c r="F23" s="55"/>
      <c r="G23" s="87"/>
      <c r="H23" s="98"/>
      <c r="I23" s="86"/>
      <c r="J23" s="183" t="s">
        <v>87</v>
      </c>
      <c r="K23" s="597"/>
      <c r="L23" s="161"/>
      <c r="M23" s="88"/>
      <c r="N23" s="55"/>
      <c r="O23" s="87"/>
      <c r="P23" s="98"/>
      <c r="Q23" s="86"/>
      <c r="R23" s="170" t="s">
        <v>104</v>
      </c>
      <c r="S23" s="597"/>
      <c r="T23" s="88"/>
      <c r="U23" s="88"/>
      <c r="V23" s="55"/>
      <c r="W23" s="87"/>
      <c r="X23" s="98"/>
      <c r="Y23" s="86"/>
      <c r="Z23" s="170" t="s">
        <v>104</v>
      </c>
      <c r="AA23" s="597"/>
      <c r="AB23" s="88"/>
      <c r="AC23" s="88"/>
      <c r="AD23" s="55"/>
      <c r="AE23" s="87"/>
      <c r="AF23" s="98"/>
      <c r="AG23" s="86"/>
      <c r="AH23" s="170" t="s">
        <v>104</v>
      </c>
      <c r="AI23" s="597"/>
      <c r="AJ23" s="88"/>
      <c r="AK23" s="88"/>
      <c r="AL23" s="55"/>
      <c r="AM23" s="87"/>
      <c r="AN23" s="98"/>
      <c r="AO23" s="86"/>
      <c r="AQ23" s="295"/>
      <c r="AR23" s="492"/>
      <c r="AS23" s="453"/>
      <c r="AT23" s="319"/>
      <c r="AU23" s="319"/>
      <c r="AV23" s="280"/>
      <c r="AW23" s="299"/>
      <c r="AX23" s="299"/>
    </row>
    <row r="24" spans="1:50" s="12" customFormat="1" ht="14.1" customHeight="1">
      <c r="A24" s="607"/>
      <c r="B24" s="171" t="s">
        <v>88</v>
      </c>
      <c r="C24" s="597"/>
      <c r="D24" s="88"/>
      <c r="E24" s="88"/>
      <c r="F24" s="88"/>
      <c r="G24" s="87"/>
      <c r="H24" s="98"/>
      <c r="I24" s="86"/>
      <c r="J24" s="91" t="s">
        <v>88</v>
      </c>
      <c r="K24" s="597"/>
      <c r="L24" s="88"/>
      <c r="M24" s="88"/>
      <c r="N24" s="88"/>
      <c r="O24" s="87"/>
      <c r="P24" s="98"/>
      <c r="Q24" s="86"/>
      <c r="R24" s="171" t="s">
        <v>88</v>
      </c>
      <c r="S24" s="597"/>
      <c r="T24" s="88"/>
      <c r="U24" s="88"/>
      <c r="V24" s="88"/>
      <c r="W24" s="87"/>
      <c r="X24" s="98"/>
      <c r="Y24" s="86"/>
      <c r="Z24" s="171" t="s">
        <v>88</v>
      </c>
      <c r="AA24" s="597"/>
      <c r="AB24" s="88"/>
      <c r="AC24" s="88"/>
      <c r="AD24" s="88"/>
      <c r="AE24" s="87"/>
      <c r="AF24" s="98"/>
      <c r="AG24" s="86"/>
      <c r="AH24" s="171" t="s">
        <v>88</v>
      </c>
      <c r="AI24" s="597"/>
      <c r="AJ24" s="88"/>
      <c r="AK24" s="88"/>
      <c r="AL24" s="88"/>
      <c r="AM24" s="87"/>
      <c r="AN24" s="98"/>
      <c r="AO24" s="86"/>
      <c r="AQ24" s="295"/>
      <c r="AR24" s="492"/>
      <c r="AS24" s="295"/>
      <c r="AT24" s="300"/>
      <c r="AU24" s="297"/>
      <c r="AV24" s="300"/>
      <c r="AW24" s="299"/>
      <c r="AX24" s="299"/>
    </row>
    <row r="25" spans="1:50" s="12" customFormat="1" ht="14.1" customHeight="1">
      <c r="A25" s="605" t="s">
        <v>0</v>
      </c>
      <c r="B25" s="92" t="s">
        <v>378</v>
      </c>
      <c r="C25" s="163" t="s">
        <v>550</v>
      </c>
      <c r="D25" s="88">
        <v>15</v>
      </c>
      <c r="E25" s="130"/>
      <c r="F25" s="64"/>
      <c r="G25" s="70">
        <f>D25/100</f>
        <v>0.15</v>
      </c>
      <c r="H25" s="204">
        <f>(D25*$D$2)/1000</f>
        <v>3.54</v>
      </c>
      <c r="I25" s="86"/>
      <c r="J25" s="92" t="s">
        <v>211</v>
      </c>
      <c r="K25" s="163" t="s">
        <v>337</v>
      </c>
      <c r="L25" s="88">
        <v>15</v>
      </c>
      <c r="M25" s="130">
        <f>L25/85</f>
        <v>0.17647058823529413</v>
      </c>
      <c r="N25" s="64"/>
      <c r="O25" s="70"/>
      <c r="P25" s="204">
        <f>(L25*$D$2)/1000</f>
        <v>3.54</v>
      </c>
      <c r="Q25" s="86"/>
      <c r="R25" s="328"/>
      <c r="S25" s="142"/>
      <c r="T25" s="88"/>
      <c r="U25" s="141"/>
      <c r="V25" s="140"/>
      <c r="W25" s="87"/>
      <c r="X25" s="127"/>
      <c r="Y25" s="65"/>
      <c r="Z25" s="82" t="s">
        <v>142</v>
      </c>
      <c r="AA25" s="62" t="s">
        <v>212</v>
      </c>
      <c r="AB25" s="161">
        <v>3</v>
      </c>
      <c r="AC25" s="55"/>
      <c r="AD25" s="55"/>
      <c r="AE25" s="87">
        <f>AB25/100</f>
        <v>0.03</v>
      </c>
      <c r="AF25" s="104">
        <f>(AB25*$D$2)/1000</f>
        <v>0.70799999999999996</v>
      </c>
      <c r="AG25" s="86"/>
      <c r="AH25" s="196" t="s">
        <v>484</v>
      </c>
      <c r="AI25" s="557" t="s">
        <v>486</v>
      </c>
      <c r="AJ25" s="67">
        <v>20</v>
      </c>
      <c r="AK25" s="70">
        <f>AJ25/55</f>
        <v>0.36363636363636365</v>
      </c>
      <c r="AL25" s="70"/>
      <c r="AM25" s="70"/>
      <c r="AN25" s="104">
        <f>(AJ25*$D$2)/1000</f>
        <v>4.72</v>
      </c>
      <c r="AO25" s="86"/>
      <c r="AQ25" s="295"/>
      <c r="AR25" s="492"/>
      <c r="AS25" s="295"/>
      <c r="AT25" s="498"/>
      <c r="AU25" s="295"/>
      <c r="AV25" s="280"/>
      <c r="AW25" s="512"/>
      <c r="AX25" s="299"/>
    </row>
    <row r="26" spans="1:50" s="12" customFormat="1" ht="14.1" customHeight="1">
      <c r="A26" s="606"/>
      <c r="B26" s="92" t="s">
        <v>223</v>
      </c>
      <c r="C26" s="145" t="s">
        <v>186</v>
      </c>
      <c r="D26" s="88">
        <v>10</v>
      </c>
      <c r="E26" s="164"/>
      <c r="F26" s="88">
        <f>D26*0.9/30</f>
        <v>0.3</v>
      </c>
      <c r="G26" s="87"/>
      <c r="H26" s="98">
        <f>(D26*$D$2)/1000</f>
        <v>2.36</v>
      </c>
      <c r="I26" s="86"/>
      <c r="J26" s="92" t="s">
        <v>107</v>
      </c>
      <c r="K26" s="187" t="s">
        <v>99</v>
      </c>
      <c r="L26" s="87">
        <v>10</v>
      </c>
      <c r="M26" s="64"/>
      <c r="N26" s="67">
        <f>L26*0.5/35</f>
        <v>0.14285714285714285</v>
      </c>
      <c r="O26" s="128"/>
      <c r="P26" s="204">
        <f>(L26*$D$2)/1000</f>
        <v>2.36</v>
      </c>
      <c r="Q26" s="89"/>
      <c r="R26" s="330"/>
      <c r="S26" s="142"/>
      <c r="T26" s="88"/>
      <c r="U26" s="126"/>
      <c r="V26" s="126"/>
      <c r="W26" s="87"/>
      <c r="X26" s="127"/>
      <c r="Y26" s="76"/>
      <c r="Z26" s="80" t="s">
        <v>213</v>
      </c>
      <c r="AA26" s="62" t="s">
        <v>488</v>
      </c>
      <c r="AB26" s="67">
        <v>15</v>
      </c>
      <c r="AC26" s="90"/>
      <c r="AD26" s="88">
        <f>AB26/80</f>
        <v>0.1875</v>
      </c>
      <c r="AE26" s="90"/>
      <c r="AF26" s="104">
        <f>(AB26*$D$2)/1000</f>
        <v>3.54</v>
      </c>
      <c r="AG26" s="89"/>
      <c r="AH26" s="197" t="s">
        <v>185</v>
      </c>
      <c r="AI26" s="557" t="s">
        <v>496</v>
      </c>
      <c r="AJ26" s="70">
        <v>15</v>
      </c>
      <c r="AK26" s="140"/>
      <c r="AL26" s="189"/>
      <c r="AM26" s="87"/>
      <c r="AN26" s="104">
        <f>(AJ26*$D$2)/1000</f>
        <v>3.54</v>
      </c>
      <c r="AO26" s="93"/>
      <c r="AQ26" s="295"/>
      <c r="AR26" s="492"/>
      <c r="AS26" s="295"/>
      <c r="AT26" s="498"/>
      <c r="AU26" s="295"/>
      <c r="AV26" s="295"/>
      <c r="AW26" s="512"/>
    </row>
    <row r="27" spans="1:50" s="12" customFormat="1" ht="14.1" customHeight="1">
      <c r="A27" s="606"/>
      <c r="B27" s="92" t="s">
        <v>139</v>
      </c>
      <c r="C27" s="160"/>
      <c r="D27" s="87"/>
      <c r="E27" s="152"/>
      <c r="F27" s="67"/>
      <c r="G27" s="70"/>
      <c r="H27" s="204"/>
      <c r="I27" s="86"/>
      <c r="J27" s="92" t="s">
        <v>209</v>
      </c>
      <c r="K27" s="160" t="s">
        <v>513</v>
      </c>
      <c r="L27" s="202">
        <v>12</v>
      </c>
      <c r="M27" s="91"/>
      <c r="N27" s="203"/>
      <c r="O27" s="133">
        <f>L27/100</f>
        <v>0.12</v>
      </c>
      <c r="P27" s="204">
        <f>(L27*$D$2)/1000</f>
        <v>2.8319999999999999</v>
      </c>
      <c r="Q27" s="65"/>
      <c r="R27" s="330"/>
      <c r="S27" s="142"/>
      <c r="T27" s="88"/>
      <c r="U27" s="126"/>
      <c r="V27" s="126"/>
      <c r="W27" s="87"/>
      <c r="X27" s="127"/>
      <c r="Y27" s="76"/>
      <c r="Z27" s="80" t="s">
        <v>156</v>
      </c>
      <c r="AA27" s="62" t="s">
        <v>201</v>
      </c>
      <c r="AB27" s="67">
        <v>1</v>
      </c>
      <c r="AC27" s="152"/>
      <c r="AD27" s="67"/>
      <c r="AE27" s="87"/>
      <c r="AF27" s="104">
        <f>(AB27*$D$2)/1000</f>
        <v>0.23599999999999999</v>
      </c>
      <c r="AG27" s="65"/>
      <c r="AH27" s="197" t="s">
        <v>356</v>
      </c>
      <c r="AI27" s="225"/>
      <c r="AJ27" s="70"/>
      <c r="AK27" s="226"/>
      <c r="AL27" s="87"/>
      <c r="AM27" s="87"/>
      <c r="AN27" s="127"/>
      <c r="AO27" s="86"/>
      <c r="AQ27" s="295"/>
      <c r="AR27" s="492"/>
      <c r="AS27" s="295"/>
      <c r="AT27" s="498"/>
      <c r="AU27" s="295"/>
      <c r="AV27" s="295"/>
      <c r="AW27" s="311"/>
    </row>
    <row r="28" spans="1:50" s="12" customFormat="1" ht="14.1" customHeight="1">
      <c r="A28" s="606"/>
      <c r="B28" s="92" t="s">
        <v>143</v>
      </c>
      <c r="C28" s="56"/>
      <c r="D28" s="55"/>
      <c r="E28" s="152"/>
      <c r="F28" s="67"/>
      <c r="G28" s="67"/>
      <c r="H28" s="77"/>
      <c r="I28" s="86"/>
      <c r="J28" s="92" t="s">
        <v>210</v>
      </c>
      <c r="K28" s="56"/>
      <c r="L28" s="55"/>
      <c r="M28" s="152"/>
      <c r="N28" s="67"/>
      <c r="O28" s="67"/>
      <c r="P28" s="77"/>
      <c r="Q28" s="108"/>
      <c r="R28" s="330"/>
      <c r="S28" s="279"/>
      <c r="T28" s="258"/>
      <c r="U28" s="126"/>
      <c r="V28" s="133"/>
      <c r="W28" s="87"/>
      <c r="X28" s="127"/>
      <c r="Y28" s="65"/>
      <c r="Z28" s="69" t="s">
        <v>157</v>
      </c>
      <c r="AA28" s="62" t="s">
        <v>363</v>
      </c>
      <c r="AB28" s="67">
        <v>15</v>
      </c>
      <c r="AC28" s="152"/>
      <c r="AD28" s="67"/>
      <c r="AE28" s="87">
        <f>AB28/100</f>
        <v>0.15</v>
      </c>
      <c r="AF28" s="104">
        <f>(AB28*$D$2)/1000</f>
        <v>3.54</v>
      </c>
      <c r="AG28" s="108"/>
      <c r="AH28" s="227" t="s">
        <v>352</v>
      </c>
      <c r="AI28" s="18"/>
      <c r="AJ28" s="87"/>
      <c r="AK28" s="55"/>
      <c r="AL28" s="140"/>
      <c r="AM28" s="140"/>
      <c r="AN28" s="127"/>
      <c r="AO28" s="86"/>
      <c r="AQ28" s="295"/>
      <c r="AR28" s="492"/>
      <c r="AS28" s="297"/>
      <c r="AT28" s="493"/>
      <c r="AU28" s="493"/>
      <c r="AV28" s="493"/>
      <c r="AW28" s="311"/>
    </row>
    <row r="29" spans="1:50" s="12" customFormat="1" ht="14.1" customHeight="1">
      <c r="A29" s="606"/>
      <c r="B29" s="53" t="s">
        <v>91</v>
      </c>
      <c r="C29" s="56"/>
      <c r="D29" s="55"/>
      <c r="E29" s="153"/>
      <c r="F29" s="67"/>
      <c r="G29" s="14"/>
      <c r="H29" s="154"/>
      <c r="I29" s="93"/>
      <c r="J29" s="53" t="s">
        <v>91</v>
      </c>
      <c r="K29" s="56"/>
      <c r="L29" s="55"/>
      <c r="M29" s="153"/>
      <c r="N29" s="67"/>
      <c r="O29" s="14"/>
      <c r="P29" s="154"/>
      <c r="Q29" s="65"/>
      <c r="R29" s="259"/>
      <c r="S29" s="84"/>
      <c r="T29" s="88"/>
      <c r="U29" s="135"/>
      <c r="V29" s="135"/>
      <c r="W29" s="168"/>
      <c r="X29" s="127"/>
      <c r="Y29" s="65"/>
      <c r="Z29" s="69" t="s">
        <v>91</v>
      </c>
      <c r="AA29" s="62"/>
      <c r="AB29" s="67"/>
      <c r="AC29" s="153"/>
      <c r="AD29" s="67"/>
      <c r="AE29" s="14"/>
      <c r="AF29" s="154"/>
      <c r="AG29" s="65"/>
      <c r="AH29" s="227" t="s">
        <v>495</v>
      </c>
      <c r="AI29" s="18"/>
      <c r="AJ29" s="87"/>
      <c r="AK29" s="245"/>
      <c r="AL29" s="245"/>
      <c r="AM29" s="70"/>
      <c r="AN29" s="77"/>
      <c r="AO29" s="131"/>
      <c r="AQ29" s="295"/>
      <c r="AR29" s="492"/>
      <c r="AS29" s="297"/>
      <c r="AT29" s="295"/>
      <c r="AU29" s="295"/>
      <c r="AV29" s="295"/>
      <c r="AW29" s="494"/>
    </row>
    <row r="30" spans="1:50" s="12" customFormat="1" ht="14.1" customHeight="1">
      <c r="A30" s="606"/>
      <c r="B30" s="101"/>
      <c r="C30" s="57"/>
      <c r="D30" s="58"/>
      <c r="E30" s="59"/>
      <c r="F30" s="59"/>
      <c r="G30" s="59"/>
      <c r="H30" s="60"/>
      <c r="I30" s="76"/>
      <c r="J30" s="101"/>
      <c r="K30" s="57"/>
      <c r="L30" s="58"/>
      <c r="M30" s="59"/>
      <c r="N30" s="59"/>
      <c r="O30" s="59"/>
      <c r="P30" s="60"/>
      <c r="Q30" s="76"/>
      <c r="R30" s="101"/>
      <c r="S30" s="57"/>
      <c r="T30" s="58"/>
      <c r="U30" s="59"/>
      <c r="V30" s="59"/>
      <c r="W30" s="59"/>
      <c r="X30" s="60"/>
      <c r="Y30" s="65"/>
      <c r="Z30" s="236"/>
      <c r="AA30" s="18"/>
      <c r="AB30" s="88"/>
      <c r="AC30" s="67"/>
      <c r="AD30" s="67"/>
      <c r="AE30" s="87"/>
      <c r="AF30" s="104"/>
      <c r="AG30" s="65"/>
      <c r="AH30" s="227" t="s">
        <v>485</v>
      </c>
      <c r="AI30" s="62"/>
      <c r="AJ30" s="67"/>
      <c r="AK30" s="153"/>
      <c r="AL30" s="67"/>
      <c r="AM30" s="14"/>
      <c r="AN30" s="154"/>
      <c r="AO30" s="65"/>
    </row>
    <row r="31" spans="1:50" s="12" customFormat="1" ht="14.1" customHeight="1">
      <c r="A31" s="607"/>
      <c r="B31" s="208" t="s">
        <v>65</v>
      </c>
      <c r="C31" s="57"/>
      <c r="D31" s="58"/>
      <c r="E31" s="67"/>
      <c r="F31" s="67"/>
      <c r="G31" s="67"/>
      <c r="H31" s="104"/>
      <c r="I31" s="76"/>
      <c r="J31" s="101" t="s">
        <v>65</v>
      </c>
      <c r="K31" s="263"/>
      <c r="L31" s="262"/>
      <c r="M31" s="59"/>
      <c r="N31" s="59"/>
      <c r="O31" s="59"/>
      <c r="P31" s="150"/>
      <c r="Q31" s="76"/>
      <c r="R31" s="101"/>
      <c r="S31" s="558"/>
      <c r="T31" s="262"/>
      <c r="U31" s="59"/>
      <c r="V31" s="59"/>
      <c r="W31" s="59"/>
      <c r="X31" s="150"/>
      <c r="Y31" s="109"/>
      <c r="Z31" s="101" t="s">
        <v>65</v>
      </c>
      <c r="AA31" s="480" t="s">
        <v>333</v>
      </c>
      <c r="AB31" s="58">
        <v>1</v>
      </c>
      <c r="AC31" s="59"/>
      <c r="AD31" s="59"/>
      <c r="AE31" s="59"/>
      <c r="AF31" s="60"/>
      <c r="AG31" s="109"/>
      <c r="AH31" s="101" t="s">
        <v>65</v>
      </c>
      <c r="AI31" s="558" t="s">
        <v>498</v>
      </c>
      <c r="AJ31" s="262">
        <v>1</v>
      </c>
      <c r="AK31" s="59"/>
      <c r="AL31" s="59"/>
      <c r="AM31" s="59"/>
      <c r="AN31" s="150"/>
      <c r="AO31" s="109"/>
    </row>
    <row r="32" spans="1:50" s="12" customFormat="1" ht="14.1" customHeight="1">
      <c r="A32" s="212"/>
      <c r="B32" s="72"/>
      <c r="C32" s="110" t="s">
        <v>54</v>
      </c>
      <c r="D32" s="111"/>
      <c r="E32" s="112"/>
      <c r="F32" s="112"/>
      <c r="G32" s="112"/>
      <c r="H32" s="567" t="s">
        <v>582</v>
      </c>
      <c r="I32" s="567" t="s">
        <v>583</v>
      </c>
      <c r="J32" s="72"/>
      <c r="K32" s="110" t="s">
        <v>49</v>
      </c>
      <c r="L32" s="119"/>
      <c r="M32" s="112"/>
      <c r="N32" s="112"/>
      <c r="O32" s="112"/>
      <c r="P32" s="567" t="s">
        <v>582</v>
      </c>
      <c r="Q32" s="567" t="s">
        <v>583</v>
      </c>
      <c r="R32" s="118"/>
      <c r="S32" s="110" t="s">
        <v>49</v>
      </c>
      <c r="T32" s="111"/>
      <c r="U32" s="112"/>
      <c r="V32" s="112"/>
      <c r="W32" s="112"/>
      <c r="X32" s="567" t="s">
        <v>582</v>
      </c>
      <c r="Y32" s="567" t="s">
        <v>583</v>
      </c>
      <c r="Z32" s="20"/>
      <c r="AA32" s="110" t="s">
        <v>49</v>
      </c>
      <c r="AB32" s="111"/>
      <c r="AC32" s="112"/>
      <c r="AD32" s="112"/>
      <c r="AE32" s="112"/>
      <c r="AF32" s="567" t="s">
        <v>582</v>
      </c>
      <c r="AG32" s="567" t="s">
        <v>583</v>
      </c>
      <c r="AH32" s="20"/>
      <c r="AI32" s="199" t="s">
        <v>49</v>
      </c>
      <c r="AJ32" s="150"/>
      <c r="AK32" s="200"/>
      <c r="AL32" s="200"/>
      <c r="AM32" s="200"/>
      <c r="AN32" s="567" t="s">
        <v>582</v>
      </c>
      <c r="AO32" s="567" t="s">
        <v>583</v>
      </c>
    </row>
    <row r="33" spans="1:41" s="12" customFormat="1" ht="14.1" customHeight="1">
      <c r="A33" s="600"/>
      <c r="B33" s="603" t="s">
        <v>55</v>
      </c>
      <c r="C33" s="37" t="s">
        <v>60</v>
      </c>
      <c r="D33" s="94"/>
      <c r="E33" s="113"/>
      <c r="F33" s="113"/>
      <c r="G33" s="113"/>
      <c r="H33" s="45">
        <v>4.5</v>
      </c>
      <c r="I33" s="46">
        <f>SUM(E4:E31)</f>
        <v>5</v>
      </c>
      <c r="J33" s="608" t="s">
        <v>50</v>
      </c>
      <c r="K33" s="37" t="s">
        <v>62</v>
      </c>
      <c r="L33" s="45"/>
      <c r="M33" s="120"/>
      <c r="N33" s="120"/>
      <c r="O33" s="120"/>
      <c r="P33" s="45">
        <v>4.5</v>
      </c>
      <c r="Q33" s="46">
        <f>SUM(M4:M31)</f>
        <v>5.1764705882352944</v>
      </c>
      <c r="R33" s="598" t="s">
        <v>50</v>
      </c>
      <c r="S33" s="37" t="s">
        <v>62</v>
      </c>
      <c r="T33" s="45"/>
      <c r="U33" s="120"/>
      <c r="V33" s="120"/>
      <c r="W33" s="120"/>
      <c r="X33" s="45">
        <v>4.5</v>
      </c>
      <c r="Y33" s="46">
        <f>SUM(U4:U31)</f>
        <v>5.1638655462184877</v>
      </c>
      <c r="Z33" s="598" t="s">
        <v>50</v>
      </c>
      <c r="AA33" s="37" t="s">
        <v>62</v>
      </c>
      <c r="AB33" s="45"/>
      <c r="AC33" s="120"/>
      <c r="AD33" s="120"/>
      <c r="AE33" s="120"/>
      <c r="AF33" s="45">
        <v>4.5</v>
      </c>
      <c r="AG33" s="46">
        <f>SUM(AC4:AC31)</f>
        <v>5</v>
      </c>
      <c r="AH33" s="598" t="s">
        <v>50</v>
      </c>
      <c r="AI33" s="37" t="s">
        <v>62</v>
      </c>
      <c r="AJ33" s="45"/>
      <c r="AK33" s="120"/>
      <c r="AL33" s="120"/>
      <c r="AM33" s="120"/>
      <c r="AN33" s="45">
        <v>4.5</v>
      </c>
      <c r="AO33" s="46">
        <f>SUM(AK4:AK31)</f>
        <v>5.4812834224598923</v>
      </c>
    </row>
    <row r="34" spans="1:41" s="16" customFormat="1" ht="14.1" customHeight="1">
      <c r="A34" s="601"/>
      <c r="B34" s="603"/>
      <c r="C34" s="38" t="s">
        <v>61</v>
      </c>
      <c r="D34" s="95"/>
      <c r="E34" s="113"/>
      <c r="F34" s="113"/>
      <c r="G34" s="113"/>
      <c r="H34" s="46">
        <v>2</v>
      </c>
      <c r="I34" s="46">
        <f>SUM(F5:F31)</f>
        <v>2.6428571428571428</v>
      </c>
      <c r="J34" s="608"/>
      <c r="K34" s="38" t="s">
        <v>63</v>
      </c>
      <c r="L34" s="46"/>
      <c r="M34" s="120"/>
      <c r="N34" s="120"/>
      <c r="O34" s="120"/>
      <c r="P34" s="46">
        <v>2</v>
      </c>
      <c r="Q34" s="46">
        <f>SUM(N5:N31)</f>
        <v>3.3896103896103895</v>
      </c>
      <c r="R34" s="598"/>
      <c r="S34" s="38" t="s">
        <v>63</v>
      </c>
      <c r="T34" s="46"/>
      <c r="U34" s="120"/>
      <c r="V34" s="120"/>
      <c r="W34" s="120"/>
      <c r="X34" s="46">
        <v>2</v>
      </c>
      <c r="Y34" s="46">
        <f>SUM(V5:V31)</f>
        <v>2.2077922077922079</v>
      </c>
      <c r="Z34" s="598"/>
      <c r="AA34" s="38" t="s">
        <v>63</v>
      </c>
      <c r="AB34" s="46"/>
      <c r="AC34" s="120"/>
      <c r="AD34" s="120"/>
      <c r="AE34" s="120"/>
      <c r="AF34" s="46">
        <v>2</v>
      </c>
      <c r="AG34" s="46">
        <f>SUM(AD5:AD31)</f>
        <v>2.8420454545454543</v>
      </c>
      <c r="AH34" s="598"/>
      <c r="AI34" s="38" t="s">
        <v>63</v>
      </c>
      <c r="AJ34" s="46"/>
      <c r="AK34" s="120"/>
      <c r="AL34" s="120"/>
      <c r="AM34" s="120"/>
      <c r="AN34" s="46">
        <v>2</v>
      </c>
      <c r="AO34" s="46">
        <f>SUM(AL5:AL31)</f>
        <v>3.1678571428571431</v>
      </c>
    </row>
    <row r="35" spans="1:41" s="16" customFormat="1" ht="14.1" customHeight="1">
      <c r="A35" s="601"/>
      <c r="B35" s="603"/>
      <c r="C35" s="39" t="s">
        <v>56</v>
      </c>
      <c r="D35" s="96"/>
      <c r="E35" s="94"/>
      <c r="F35" s="94"/>
      <c r="G35" s="94"/>
      <c r="H35" s="46">
        <f>I35</f>
        <v>2.0700000000000003</v>
      </c>
      <c r="I35" s="46">
        <f>SUM(G7:G31)</f>
        <v>2.0700000000000003</v>
      </c>
      <c r="J35" s="608"/>
      <c r="K35" s="39" t="s">
        <v>51</v>
      </c>
      <c r="L35" s="47"/>
      <c r="M35" s="45"/>
      <c r="N35" s="45"/>
      <c r="O35" s="45"/>
      <c r="P35" s="46">
        <f>Q35</f>
        <v>1.52</v>
      </c>
      <c r="Q35" s="46">
        <f>SUM(O7:O31)</f>
        <v>1.52</v>
      </c>
      <c r="R35" s="598"/>
      <c r="S35" s="39" t="s">
        <v>51</v>
      </c>
      <c r="T35" s="47"/>
      <c r="U35" s="45"/>
      <c r="V35" s="45"/>
      <c r="W35" s="45"/>
      <c r="X35" s="46">
        <f>Y35</f>
        <v>1.5899999999999999</v>
      </c>
      <c r="Y35" s="46">
        <f>SUM(W7:W31)</f>
        <v>1.5899999999999999</v>
      </c>
      <c r="Z35" s="598"/>
      <c r="AA35" s="39" t="s">
        <v>51</v>
      </c>
      <c r="AB35" s="47"/>
      <c r="AC35" s="45"/>
      <c r="AD35" s="45"/>
      <c r="AE35" s="45"/>
      <c r="AF35" s="46">
        <f>AG35</f>
        <v>1.8299999999999998</v>
      </c>
      <c r="AG35" s="46">
        <f>SUM(AE7:AE31)</f>
        <v>1.8299999999999998</v>
      </c>
      <c r="AH35" s="598"/>
      <c r="AI35" s="39" t="s">
        <v>51</v>
      </c>
      <c r="AJ35" s="47"/>
      <c r="AK35" s="45"/>
      <c r="AL35" s="45"/>
      <c r="AM35" s="45"/>
      <c r="AN35" s="46">
        <f>AO35</f>
        <v>1.458</v>
      </c>
      <c r="AO35" s="46">
        <f>SUM(AM7:AM31)</f>
        <v>1.458</v>
      </c>
    </row>
    <row r="36" spans="1:41" s="12" customFormat="1" ht="14.1" customHeight="1">
      <c r="A36" s="601"/>
      <c r="B36" s="603"/>
      <c r="C36" s="39" t="s">
        <v>57</v>
      </c>
      <c r="D36" s="96"/>
      <c r="E36" s="95"/>
      <c r="F36" s="95"/>
      <c r="G36" s="95"/>
      <c r="H36" s="46">
        <f>I36</f>
        <v>0</v>
      </c>
      <c r="I36" s="46">
        <f>D31</f>
        <v>0</v>
      </c>
      <c r="J36" s="608"/>
      <c r="K36" s="39" t="s">
        <v>97</v>
      </c>
      <c r="L36" s="47"/>
      <c r="M36" s="46"/>
      <c r="N36" s="46"/>
      <c r="O36" s="46"/>
      <c r="P36" s="46">
        <f>Q36</f>
        <v>0</v>
      </c>
      <c r="Q36" s="46">
        <f>L31</f>
        <v>0</v>
      </c>
      <c r="R36" s="598"/>
      <c r="S36" s="39" t="s">
        <v>52</v>
      </c>
      <c r="T36" s="47"/>
      <c r="U36" s="46"/>
      <c r="V36" s="46"/>
      <c r="W36" s="46"/>
      <c r="X36" s="46">
        <f>Y36</f>
        <v>0</v>
      </c>
      <c r="Y36" s="46">
        <f>T31</f>
        <v>0</v>
      </c>
      <c r="Z36" s="598"/>
      <c r="AA36" s="39" t="s">
        <v>52</v>
      </c>
      <c r="AB36" s="47"/>
      <c r="AC36" s="46"/>
      <c r="AD36" s="46"/>
      <c r="AE36" s="46"/>
      <c r="AF36" s="46">
        <f>AG36</f>
        <v>1</v>
      </c>
      <c r="AG36" s="46">
        <f>AB31</f>
        <v>1</v>
      </c>
      <c r="AH36" s="598"/>
      <c r="AI36" s="39" t="s">
        <v>52</v>
      </c>
      <c r="AJ36" s="47"/>
      <c r="AK36" s="46"/>
      <c r="AL36" s="46"/>
      <c r="AM36" s="46"/>
      <c r="AN36" s="46">
        <f>AO36</f>
        <v>0</v>
      </c>
      <c r="AO36" s="46">
        <v>0</v>
      </c>
    </row>
    <row r="37" spans="1:41" s="12" customFormat="1" ht="14.1" customHeight="1">
      <c r="A37" s="601"/>
      <c r="B37" s="603"/>
      <c r="C37" s="37" t="s">
        <v>59</v>
      </c>
      <c r="D37" s="96"/>
      <c r="E37" s="96"/>
      <c r="F37" s="96"/>
      <c r="G37" s="96"/>
      <c r="H37" s="46">
        <f>I37</f>
        <v>0</v>
      </c>
      <c r="I37" s="46">
        <v>0</v>
      </c>
      <c r="J37" s="608"/>
      <c r="K37" s="37" t="s">
        <v>59</v>
      </c>
      <c r="L37" s="47"/>
      <c r="M37" s="47"/>
      <c r="N37" s="47"/>
      <c r="O37" s="47"/>
      <c r="P37" s="46">
        <f>Q37</f>
        <v>0</v>
      </c>
      <c r="Q37" s="46">
        <v>0</v>
      </c>
      <c r="R37" s="598"/>
      <c r="S37" s="37" t="s">
        <v>59</v>
      </c>
      <c r="T37" s="47"/>
      <c r="U37" s="47"/>
      <c r="V37" s="47"/>
      <c r="W37" s="47"/>
      <c r="X37" s="46">
        <f>Y37</f>
        <v>0</v>
      </c>
      <c r="Y37" s="46">
        <v>0</v>
      </c>
      <c r="Z37" s="598"/>
      <c r="AA37" s="37" t="s">
        <v>59</v>
      </c>
      <c r="AB37" s="47"/>
      <c r="AC37" s="47"/>
      <c r="AD37" s="47"/>
      <c r="AE37" s="47"/>
      <c r="AF37" s="46">
        <f>AG37</f>
        <v>0</v>
      </c>
      <c r="AG37" s="46">
        <v>0</v>
      </c>
      <c r="AH37" s="598"/>
      <c r="AI37" s="37" t="s">
        <v>59</v>
      </c>
      <c r="AJ37" s="47"/>
      <c r="AK37" s="47"/>
      <c r="AL37" s="47"/>
      <c r="AM37" s="47"/>
      <c r="AN37" s="46">
        <f>AO37</f>
        <v>0</v>
      </c>
      <c r="AO37" s="46">
        <v>0</v>
      </c>
    </row>
    <row r="38" spans="1:41" s="12" customFormat="1" ht="14.1" customHeight="1">
      <c r="A38" s="601"/>
      <c r="B38" s="603"/>
      <c r="C38" s="37" t="s">
        <v>89</v>
      </c>
      <c r="D38" s="96"/>
      <c r="E38" s="96"/>
      <c r="F38" s="96"/>
      <c r="G38" s="96"/>
      <c r="H38" s="46">
        <v>2.5</v>
      </c>
      <c r="I38" s="46">
        <v>2.5</v>
      </c>
      <c r="J38" s="608"/>
      <c r="K38" s="37" t="s">
        <v>89</v>
      </c>
      <c r="L38" s="47"/>
      <c r="M38" s="47"/>
      <c r="N38" s="47"/>
      <c r="O38" s="47"/>
      <c r="P38" s="46">
        <v>2.5</v>
      </c>
      <c r="Q38" s="46">
        <v>2.5</v>
      </c>
      <c r="R38" s="598"/>
      <c r="S38" s="37" t="s">
        <v>89</v>
      </c>
      <c r="T38" s="47"/>
      <c r="U38" s="47"/>
      <c r="V38" s="47"/>
      <c r="W38" s="47"/>
      <c r="X38" s="46">
        <v>2.5</v>
      </c>
      <c r="Y38" s="46">
        <v>2.5</v>
      </c>
      <c r="Z38" s="598"/>
      <c r="AA38" s="37" t="s">
        <v>89</v>
      </c>
      <c r="AB38" s="47"/>
      <c r="AC38" s="47"/>
      <c r="AD38" s="47"/>
      <c r="AE38" s="47"/>
      <c r="AF38" s="46">
        <v>2.5</v>
      </c>
      <c r="AG38" s="46">
        <v>2.5</v>
      </c>
      <c r="AH38" s="598"/>
      <c r="AI38" s="37" t="s">
        <v>89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2" customFormat="1" ht="14.1" customHeight="1">
      <c r="A39" s="602"/>
      <c r="B39" s="604"/>
      <c r="C39" s="39" t="s">
        <v>58</v>
      </c>
      <c r="D39" s="96"/>
      <c r="E39" s="96"/>
      <c r="F39" s="96"/>
      <c r="G39" s="96"/>
      <c r="H39" s="48">
        <f>(H33*70)+(H34*75)+(H35*25)+(H36*60)+(H37*150)+(H38*45)</f>
        <v>629.25</v>
      </c>
      <c r="I39" s="48">
        <f>(I33*70)+(I34*75)+(I35*25)+(I36*60)+(I37*150)+(I38*45)</f>
        <v>712.46428571428578</v>
      </c>
      <c r="J39" s="609"/>
      <c r="K39" s="39" t="s">
        <v>36</v>
      </c>
      <c r="L39" s="47"/>
      <c r="M39" s="47"/>
      <c r="N39" s="47"/>
      <c r="O39" s="47"/>
      <c r="P39" s="48">
        <f>(P33*70)+(P34*75)+(P35*25)+(P36*60)+(P37*150)+(P38*45)</f>
        <v>615.5</v>
      </c>
      <c r="Q39" s="48">
        <f>(Q33*70)+(Q34*75)+(Q35*25)+(Q36*60)+(Q37*150)+(Q38*45)</f>
        <v>767.07372039724987</v>
      </c>
      <c r="R39" s="599"/>
      <c r="S39" s="39" t="s">
        <v>36</v>
      </c>
      <c r="T39" s="47"/>
      <c r="U39" s="47"/>
      <c r="V39" s="47"/>
      <c r="W39" s="47"/>
      <c r="X39" s="48">
        <f>(X33*70)+(X34*75)+(X35*25)+(X36*60)+(X37*150)+(X38*45)</f>
        <v>617.25</v>
      </c>
      <c r="Y39" s="48">
        <f>(Y33*70)+(Y34*75)+(Y35*25)+(Y36*60)+(Y37*150)+(Y38*45)</f>
        <v>679.30500381970978</v>
      </c>
      <c r="Z39" s="599"/>
      <c r="AA39" s="39" t="s">
        <v>36</v>
      </c>
      <c r="AB39" s="47"/>
      <c r="AC39" s="47"/>
      <c r="AD39" s="47"/>
      <c r="AE39" s="47"/>
      <c r="AF39" s="48">
        <f>(AF33*70)+(AF34*75)+(AF35*25)+(AF36*60)+(AF37*150)+(AF38*45)</f>
        <v>683.25</v>
      </c>
      <c r="AG39" s="48">
        <f>(AG33*70)+(AG34*75)+(AG35*25)+(AG36*60)+(AG37*150)+(AG38*45)</f>
        <v>781.40340909090901</v>
      </c>
      <c r="AH39" s="599"/>
      <c r="AI39" s="39" t="s">
        <v>36</v>
      </c>
      <c r="AJ39" s="47"/>
      <c r="AK39" s="47"/>
      <c r="AL39" s="47"/>
      <c r="AM39" s="47"/>
      <c r="AN39" s="48">
        <f>(AN33*70)+(AN34*75)+(AN35*25)+(AN36*60)+(AN37*150)+(AN38*45)</f>
        <v>613.95000000000005</v>
      </c>
      <c r="AO39" s="48">
        <f>(AO33*70)+(AO34*75)+(AO35*25)+(AO36*60)+(AO37*150)+(AO38*45)</f>
        <v>770.22912528647817</v>
      </c>
    </row>
    <row r="40" spans="1:41" ht="6.75" customHeight="1">
      <c r="B40" s="12"/>
      <c r="C40" s="43"/>
      <c r="J40" s="12"/>
      <c r="K40" s="43"/>
      <c r="L40" s="12"/>
      <c r="R40" s="12"/>
      <c r="S40" s="12"/>
      <c r="Z40" s="12"/>
      <c r="AA40" s="43"/>
      <c r="AH40" s="12"/>
      <c r="AI40" s="43"/>
    </row>
    <row r="41" spans="1:41" ht="19.5" customHeight="1">
      <c r="B41" s="12"/>
      <c r="C41" s="43" t="s">
        <v>46</v>
      </c>
      <c r="J41" s="12"/>
      <c r="K41" s="43" t="s">
        <v>53</v>
      </c>
      <c r="L41" s="12"/>
      <c r="R41" s="12"/>
      <c r="S41" s="12" t="s">
        <v>47</v>
      </c>
      <c r="Z41" s="12"/>
      <c r="AA41" s="43"/>
      <c r="AH41" s="12"/>
      <c r="AI41" s="43"/>
    </row>
    <row r="42" spans="1:41" ht="18.75" customHeight="1">
      <c r="B42" s="12"/>
      <c r="C42" s="587" t="s">
        <v>80</v>
      </c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R42" s="12"/>
      <c r="S42" s="12"/>
      <c r="Z42" s="12"/>
      <c r="AA42" s="43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S22:S24"/>
    <mergeCell ref="K22:K24"/>
    <mergeCell ref="A25:A31"/>
    <mergeCell ref="J33:J39"/>
    <mergeCell ref="R33:R39"/>
    <mergeCell ref="A21:A24"/>
    <mergeCell ref="C22:C24"/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B33:B39"/>
    <mergeCell ref="AA22:AA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5517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9.75" hidden="1" customWidth="1"/>
    <col min="6" max="6" width="10.875" style="5" hidden="1" customWidth="1"/>
    <col min="7" max="7" width="4.625" style="5" hidden="1" customWidth="1"/>
    <col min="8" max="8" width="3.625" style="31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4" width="10.875" hidden="1" customWidth="1"/>
    <col min="15" max="15" width="4.625" hidden="1" customWidth="1"/>
    <col min="16" max="16" width="3.625" style="31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4.625" hidden="1" customWidth="1"/>
    <col min="24" max="24" width="3.625" style="31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29" width="4.625" hidden="1" customWidth="1"/>
    <col min="30" max="30" width="10.875" hidden="1" customWidth="1"/>
    <col min="31" max="31" width="5.5" hidden="1" customWidth="1"/>
    <col min="32" max="32" width="3.625" style="31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8" width="10.875" hidden="1" customWidth="1"/>
    <col min="39" max="39" width="4.625" hidden="1" customWidth="1"/>
    <col min="40" max="40" width="3.625" style="31" customWidth="1"/>
    <col min="41" max="41" width="4.625" customWidth="1"/>
  </cols>
  <sheetData>
    <row r="1" spans="1:49" ht="19.5" customHeight="1">
      <c r="A1" s="8"/>
      <c r="B1" s="8"/>
      <c r="C1" s="8"/>
      <c r="D1" s="588" t="s">
        <v>17</v>
      </c>
      <c r="E1" s="588"/>
      <c r="F1" s="588"/>
      <c r="G1" s="588"/>
      <c r="H1" s="588"/>
      <c r="I1" s="588"/>
      <c r="J1" s="588"/>
      <c r="K1" s="5" t="s">
        <v>586</v>
      </c>
      <c r="L1" t="s">
        <v>440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9" ht="14.1" customHeight="1">
      <c r="A2" s="2" t="s">
        <v>14</v>
      </c>
      <c r="B2" s="1" t="s">
        <v>28</v>
      </c>
      <c r="C2" s="4" t="s">
        <v>1</v>
      </c>
      <c r="D2" s="595">
        <v>236</v>
      </c>
      <c r="E2" s="595"/>
      <c r="F2" s="28"/>
      <c r="G2" s="28"/>
      <c r="H2" s="28"/>
      <c r="I2" s="28"/>
      <c r="J2" s="29"/>
      <c r="K2" s="589" t="s">
        <v>310</v>
      </c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</row>
    <row r="3" spans="1:49" s="12" customFormat="1" ht="14.1" customHeight="1">
      <c r="A3" s="591" t="s">
        <v>6</v>
      </c>
      <c r="B3" s="13"/>
      <c r="C3" s="592">
        <v>45999</v>
      </c>
      <c r="D3" s="592"/>
      <c r="E3" s="17"/>
      <c r="F3" s="17"/>
      <c r="G3" s="17"/>
      <c r="H3" s="27"/>
      <c r="I3" s="13" t="s">
        <v>135</v>
      </c>
      <c r="J3" s="13"/>
      <c r="K3" s="592">
        <f>C3+1</f>
        <v>46000</v>
      </c>
      <c r="L3" s="592"/>
      <c r="M3" s="17"/>
      <c r="N3" s="17"/>
      <c r="O3" s="17"/>
      <c r="P3" s="27"/>
      <c r="Q3" s="13" t="s">
        <v>136</v>
      </c>
      <c r="R3" s="117"/>
      <c r="S3" s="592">
        <f>C3+2</f>
        <v>46001</v>
      </c>
      <c r="T3" s="592"/>
      <c r="U3" s="17"/>
      <c r="V3" s="17"/>
      <c r="W3" s="17"/>
      <c r="X3" s="27"/>
      <c r="Y3" s="13" t="s">
        <v>132</v>
      </c>
      <c r="Z3" s="117"/>
      <c r="AA3" s="592">
        <f>C3+3</f>
        <v>46002</v>
      </c>
      <c r="AB3" s="592"/>
      <c r="AC3" s="17"/>
      <c r="AD3" s="17"/>
      <c r="AE3" s="17"/>
      <c r="AF3" s="27"/>
      <c r="AG3" s="13" t="s">
        <v>133</v>
      </c>
      <c r="AH3" s="117"/>
      <c r="AI3" s="592">
        <f>C3+4</f>
        <v>46003</v>
      </c>
      <c r="AJ3" s="592"/>
      <c r="AK3" s="17"/>
      <c r="AL3" s="17"/>
      <c r="AM3" s="17"/>
      <c r="AN3" s="27"/>
      <c r="AO3" s="13" t="s">
        <v>134</v>
      </c>
    </row>
    <row r="4" spans="1:49" s="12" customFormat="1" ht="14.1" customHeight="1">
      <c r="A4" s="591"/>
      <c r="B4" s="13" t="s">
        <v>11</v>
      </c>
      <c r="C4" s="13" t="s">
        <v>12</v>
      </c>
      <c r="D4" s="13" t="s">
        <v>15</v>
      </c>
      <c r="E4" s="13" t="s">
        <v>30</v>
      </c>
      <c r="F4" s="13" t="s">
        <v>31</v>
      </c>
      <c r="G4" s="13" t="s">
        <v>34</v>
      </c>
      <c r="H4" s="27" t="s">
        <v>33</v>
      </c>
      <c r="I4" s="13" t="s">
        <v>48</v>
      </c>
      <c r="J4" s="13" t="s">
        <v>11</v>
      </c>
      <c r="K4" s="13" t="s">
        <v>12</v>
      </c>
      <c r="L4" s="13" t="s">
        <v>15</v>
      </c>
      <c r="M4" s="13" t="s">
        <v>30</v>
      </c>
      <c r="N4" s="13" t="s">
        <v>31</v>
      </c>
      <c r="O4" s="13" t="s">
        <v>34</v>
      </c>
      <c r="P4" s="27" t="s">
        <v>29</v>
      </c>
      <c r="Q4" s="13" t="s">
        <v>48</v>
      </c>
      <c r="R4" s="117" t="s">
        <v>11</v>
      </c>
      <c r="S4" s="13" t="s">
        <v>12</v>
      </c>
      <c r="T4" s="13" t="s">
        <v>15</v>
      </c>
      <c r="U4" s="13" t="s">
        <v>30</v>
      </c>
      <c r="V4" s="13" t="s">
        <v>31</v>
      </c>
      <c r="W4" s="13" t="s">
        <v>34</v>
      </c>
      <c r="X4" s="27" t="s">
        <v>33</v>
      </c>
      <c r="Y4" s="13" t="s">
        <v>48</v>
      </c>
      <c r="Z4" s="117" t="s">
        <v>11</v>
      </c>
      <c r="AA4" s="13" t="s">
        <v>12</v>
      </c>
      <c r="AB4" s="13" t="s">
        <v>15</v>
      </c>
      <c r="AC4" s="13" t="s">
        <v>30</v>
      </c>
      <c r="AD4" s="13" t="s">
        <v>31</v>
      </c>
      <c r="AE4" s="13" t="s">
        <v>34</v>
      </c>
      <c r="AF4" s="27" t="s">
        <v>33</v>
      </c>
      <c r="AG4" s="13" t="s">
        <v>48</v>
      </c>
      <c r="AH4" s="117" t="s">
        <v>11</v>
      </c>
      <c r="AI4" s="13" t="s">
        <v>12</v>
      </c>
      <c r="AJ4" s="13" t="s">
        <v>15</v>
      </c>
      <c r="AK4" s="13" t="s">
        <v>30</v>
      </c>
      <c r="AL4" s="13" t="s">
        <v>31</v>
      </c>
      <c r="AM4" s="13" t="s">
        <v>34</v>
      </c>
      <c r="AN4" s="27" t="s">
        <v>33</v>
      </c>
      <c r="AO4" s="13" t="s">
        <v>48</v>
      </c>
    </row>
    <row r="5" spans="1:49" s="12" customFormat="1" ht="14.1" customHeight="1">
      <c r="A5" s="594" t="s">
        <v>13</v>
      </c>
      <c r="B5" s="73"/>
      <c r="C5" s="114"/>
      <c r="D5" s="115"/>
      <c r="E5" s="67"/>
      <c r="F5" s="13"/>
      <c r="G5" s="13"/>
      <c r="H5" s="104"/>
      <c r="I5" s="124"/>
      <c r="J5" s="73" t="s">
        <v>106</v>
      </c>
      <c r="K5" s="114" t="s">
        <v>105</v>
      </c>
      <c r="L5" s="115">
        <v>70</v>
      </c>
      <c r="M5" s="67">
        <f>L5/20</f>
        <v>3.5</v>
      </c>
      <c r="N5" s="13"/>
      <c r="O5" s="13"/>
      <c r="P5" s="104">
        <f>(L5*$D$2)/1000</f>
        <v>16.52</v>
      </c>
      <c r="Q5" s="65"/>
      <c r="R5" s="100" t="s">
        <v>315</v>
      </c>
      <c r="S5" s="84" t="s">
        <v>129</v>
      </c>
      <c r="T5" s="88">
        <v>150</v>
      </c>
      <c r="U5" s="67">
        <f>T5/30</f>
        <v>5</v>
      </c>
      <c r="V5" s="13"/>
      <c r="W5" s="13"/>
      <c r="X5" s="104">
        <f>(T5*$D$2)/1000</f>
        <v>35.4</v>
      </c>
      <c r="Y5" s="124"/>
      <c r="Z5" s="73" t="s">
        <v>106</v>
      </c>
      <c r="AA5" s="114" t="s">
        <v>105</v>
      </c>
      <c r="AB5" s="115">
        <v>80</v>
      </c>
      <c r="AC5" s="67">
        <f>AB5/20</f>
        <v>4</v>
      </c>
      <c r="AD5" s="13"/>
      <c r="AE5" s="13"/>
      <c r="AF5" s="104">
        <f>(AB5*$D$2)/1000</f>
        <v>18.88</v>
      </c>
      <c r="AG5" s="65"/>
      <c r="AH5" s="73" t="s">
        <v>576</v>
      </c>
      <c r="AI5" s="114" t="s">
        <v>105</v>
      </c>
      <c r="AJ5" s="115">
        <v>80</v>
      </c>
      <c r="AK5" s="67">
        <f>AJ5/20</f>
        <v>4</v>
      </c>
      <c r="AL5" s="13"/>
      <c r="AM5" s="13"/>
      <c r="AN5" s="104">
        <f>(AJ5*$D$2)/1000</f>
        <v>18.88</v>
      </c>
      <c r="AO5" s="65"/>
    </row>
    <row r="6" spans="1:49" s="12" customFormat="1" ht="14.1" customHeight="1">
      <c r="A6" s="594"/>
      <c r="B6" s="66"/>
      <c r="C6" s="74"/>
      <c r="D6" s="75"/>
      <c r="E6" s="67"/>
      <c r="F6" s="67"/>
      <c r="G6" s="13"/>
      <c r="H6" s="104"/>
      <c r="I6" s="125"/>
      <c r="J6" s="66" t="s">
        <v>107</v>
      </c>
      <c r="K6" s="74" t="s">
        <v>108</v>
      </c>
      <c r="L6" s="75">
        <v>20</v>
      </c>
      <c r="M6" s="67">
        <f>L6/20</f>
        <v>1</v>
      </c>
      <c r="N6" s="67"/>
      <c r="O6" s="13"/>
      <c r="P6" s="104">
        <f>(L6*$D$2)/1000</f>
        <v>4.72</v>
      </c>
      <c r="Q6" s="442"/>
      <c r="R6" s="92" t="s">
        <v>209</v>
      </c>
      <c r="S6" s="438"/>
      <c r="T6" s="244"/>
      <c r="U6" s="67"/>
      <c r="V6" s="67"/>
      <c r="W6" s="70"/>
      <c r="X6" s="108"/>
      <c r="Y6" s="65"/>
      <c r="Z6" s="66" t="s">
        <v>107</v>
      </c>
      <c r="AA6" s="74" t="s">
        <v>108</v>
      </c>
      <c r="AB6" s="75">
        <v>20</v>
      </c>
      <c r="AC6" s="67">
        <f>AB6/20</f>
        <v>1</v>
      </c>
      <c r="AD6" s="67"/>
      <c r="AE6" s="13"/>
      <c r="AF6" s="104">
        <f>(AB6*$D$2)/1000</f>
        <v>4.72</v>
      </c>
      <c r="AG6" s="108"/>
      <c r="AH6" s="66" t="s">
        <v>577</v>
      </c>
      <c r="AI6" s="74" t="s">
        <v>575</v>
      </c>
      <c r="AJ6" s="75">
        <v>20</v>
      </c>
      <c r="AK6" s="67">
        <f>AJ6/20</f>
        <v>1</v>
      </c>
      <c r="AL6" s="67"/>
      <c r="AM6" s="13"/>
      <c r="AN6" s="104">
        <f>(AJ6*$D$2)/1000</f>
        <v>4.72</v>
      </c>
      <c r="AO6" s="125"/>
    </row>
    <row r="7" spans="1:49" s="12" customFormat="1" ht="14.1" customHeight="1">
      <c r="A7" s="594"/>
      <c r="B7" s="19"/>
      <c r="C7" s="6"/>
      <c r="D7" s="13"/>
      <c r="E7" s="13"/>
      <c r="F7" s="13"/>
      <c r="G7" s="13"/>
      <c r="H7" s="27"/>
      <c r="I7" s="125"/>
      <c r="J7" s="19" t="s">
        <v>109</v>
      </c>
      <c r="K7" s="6"/>
      <c r="L7" s="13"/>
      <c r="M7" s="13"/>
      <c r="N7" s="13"/>
      <c r="O7" s="13"/>
      <c r="P7" s="27"/>
      <c r="Q7" s="108"/>
      <c r="R7" s="91" t="s">
        <v>226</v>
      </c>
      <c r="S7" s="84"/>
      <c r="T7" s="244"/>
      <c r="U7" s="13"/>
      <c r="V7" s="13"/>
      <c r="W7" s="13"/>
      <c r="X7" s="65"/>
      <c r="Y7" s="65"/>
      <c r="Z7" s="19" t="s">
        <v>109</v>
      </c>
      <c r="AA7" s="6"/>
      <c r="AB7" s="13"/>
      <c r="AC7" s="13"/>
      <c r="AD7" s="13"/>
      <c r="AE7" s="13"/>
      <c r="AF7" s="27"/>
      <c r="AG7" s="108"/>
      <c r="AH7" s="19" t="s">
        <v>109</v>
      </c>
      <c r="AI7" s="6"/>
      <c r="AJ7" s="13"/>
      <c r="AK7" s="13"/>
      <c r="AL7" s="13"/>
      <c r="AM7" s="13"/>
      <c r="AN7" s="27"/>
      <c r="AO7" s="125"/>
    </row>
    <row r="8" spans="1:49" s="12" customFormat="1" ht="14.1" customHeight="1">
      <c r="A8" s="593" t="s">
        <v>2</v>
      </c>
      <c r="B8" s="440"/>
      <c r="C8" s="336"/>
      <c r="D8" s="88"/>
      <c r="E8" s="126"/>
      <c r="F8" s="126"/>
      <c r="G8" s="87"/>
      <c r="H8" s="104"/>
      <c r="I8" s="89"/>
      <c r="J8" s="51" t="s">
        <v>272</v>
      </c>
      <c r="K8" s="84" t="s">
        <v>250</v>
      </c>
      <c r="L8" s="88">
        <v>90</v>
      </c>
      <c r="M8" s="172"/>
      <c r="N8" s="91">
        <f>L8*0.8/35</f>
        <v>2.0571428571428569</v>
      </c>
      <c r="O8" s="173"/>
      <c r="P8" s="98">
        <f>(L8*$D$2)/1000</f>
        <v>21.24</v>
      </c>
      <c r="Q8" s="89"/>
      <c r="R8" s="100" t="s">
        <v>156</v>
      </c>
      <c r="S8" s="84" t="s">
        <v>499</v>
      </c>
      <c r="T8" s="88">
        <v>80</v>
      </c>
      <c r="U8" s="106"/>
      <c r="V8" s="88">
        <f>T8/35</f>
        <v>2.2857142857142856</v>
      </c>
      <c r="W8" s="140"/>
      <c r="X8" s="27">
        <f t="shared" ref="X8:X17" si="0">(T8*$D$2)/1000</f>
        <v>18.88</v>
      </c>
      <c r="Y8" s="250"/>
      <c r="Z8" s="51" t="s">
        <v>173</v>
      </c>
      <c r="AA8" s="84" t="s">
        <v>174</v>
      </c>
      <c r="AB8" s="88">
        <v>110</v>
      </c>
      <c r="AC8" s="126"/>
      <c r="AD8" s="133">
        <f>AB8*0.7/35</f>
        <v>2.2000000000000002</v>
      </c>
      <c r="AE8" s="87"/>
      <c r="AF8" s="104">
        <f>(AB8*$D$2)/1000</f>
        <v>25.96</v>
      </c>
      <c r="AG8" s="89"/>
      <c r="AH8" s="51" t="s">
        <v>349</v>
      </c>
      <c r="AI8" s="84" t="s">
        <v>274</v>
      </c>
      <c r="AJ8" s="88">
        <v>100</v>
      </c>
      <c r="AK8" s="161"/>
      <c r="AL8" s="91">
        <f>AJ8*0.7/35</f>
        <v>2</v>
      </c>
      <c r="AM8" s="173"/>
      <c r="AN8" s="104">
        <f>(AJ8*$D$2)/1000</f>
        <v>23.6</v>
      </c>
      <c r="AO8" s="89"/>
      <c r="AQ8" s="297"/>
      <c r="AR8" s="455"/>
      <c r="AS8" s="297"/>
      <c r="AT8" s="520"/>
      <c r="AU8" s="280"/>
      <c r="AV8" s="280"/>
      <c r="AW8" s="299"/>
    </row>
    <row r="9" spans="1:49" s="12" customFormat="1" ht="14.1" customHeight="1">
      <c r="A9" s="593"/>
      <c r="B9" s="239"/>
      <c r="C9" s="336"/>
      <c r="D9" s="88"/>
      <c r="E9" s="55"/>
      <c r="F9" s="126"/>
      <c r="G9" s="87"/>
      <c r="H9" s="104"/>
      <c r="I9" s="86"/>
      <c r="J9" s="92" t="s">
        <v>276</v>
      </c>
      <c r="K9" s="84" t="s">
        <v>277</v>
      </c>
      <c r="L9" s="88">
        <v>1</v>
      </c>
      <c r="M9" s="126"/>
      <c r="N9" s="126"/>
      <c r="O9" s="85"/>
      <c r="P9" s="98">
        <f t="shared" ref="P9:P12" si="1">(L9*$D$2)/1000</f>
        <v>0.23599999999999999</v>
      </c>
      <c r="Q9" s="86"/>
      <c r="R9" s="53" t="s">
        <v>157</v>
      </c>
      <c r="S9" s="84" t="s">
        <v>500</v>
      </c>
      <c r="T9" s="88">
        <v>3</v>
      </c>
      <c r="U9" s="106"/>
      <c r="V9" s="126"/>
      <c r="W9" s="87"/>
      <c r="X9" s="27">
        <f t="shared" si="0"/>
        <v>0.70799999999999996</v>
      </c>
      <c r="Y9" s="86"/>
      <c r="Z9" s="92" t="s">
        <v>175</v>
      </c>
      <c r="AA9" s="146" t="s">
        <v>203</v>
      </c>
      <c r="AB9" s="88">
        <v>20</v>
      </c>
      <c r="AC9" s="165"/>
      <c r="AD9" s="133"/>
      <c r="AE9" s="87">
        <f>AB9/100</f>
        <v>0.2</v>
      </c>
      <c r="AF9" s="104">
        <f t="shared" ref="AF9" si="2">(AB9*$D$2)/1000</f>
        <v>4.72</v>
      </c>
      <c r="AG9" s="86"/>
      <c r="AH9" s="92" t="s">
        <v>159</v>
      </c>
      <c r="AI9" s="84" t="s">
        <v>320</v>
      </c>
      <c r="AJ9" s="88">
        <v>10</v>
      </c>
      <c r="AK9" s="161"/>
      <c r="AL9" s="126"/>
      <c r="AM9" s="133">
        <f>AJ9/100</f>
        <v>0.1</v>
      </c>
      <c r="AN9" s="127">
        <f t="shared" ref="AN9" si="3">(AJ9*$D$2)/1000</f>
        <v>2.36</v>
      </c>
      <c r="AO9" s="86"/>
      <c r="AQ9" s="297"/>
      <c r="AR9" s="455"/>
      <c r="AS9" s="297"/>
      <c r="AT9" s="521"/>
      <c r="AU9" s="297"/>
      <c r="AV9" s="280"/>
      <c r="AW9" s="299"/>
    </row>
    <row r="10" spans="1:49" s="12" customFormat="1" ht="14.1" customHeight="1">
      <c r="A10" s="593"/>
      <c r="B10" s="239"/>
      <c r="C10" s="336"/>
      <c r="D10" s="88"/>
      <c r="E10" s="55"/>
      <c r="F10" s="126"/>
      <c r="G10" s="87"/>
      <c r="H10" s="104"/>
      <c r="I10" s="86"/>
      <c r="J10" s="92" t="s">
        <v>110</v>
      </c>
      <c r="K10" s="84" t="s">
        <v>282</v>
      </c>
      <c r="L10" s="88">
        <v>20</v>
      </c>
      <c r="M10" s="126"/>
      <c r="N10" s="126"/>
      <c r="O10" s="87">
        <f>L10/100</f>
        <v>0.2</v>
      </c>
      <c r="P10" s="98">
        <f t="shared" si="1"/>
        <v>4.72</v>
      </c>
      <c r="Q10" s="175"/>
      <c r="R10" s="53" t="s">
        <v>315</v>
      </c>
      <c r="S10" s="84" t="s">
        <v>501</v>
      </c>
      <c r="T10" s="88">
        <v>20</v>
      </c>
      <c r="U10" s="106"/>
      <c r="V10" s="88"/>
      <c r="W10" s="87">
        <f>T10/100</f>
        <v>0.2</v>
      </c>
      <c r="X10" s="27">
        <f t="shared" si="0"/>
        <v>4.72</v>
      </c>
      <c r="Y10" s="175"/>
      <c r="Z10" s="92" t="s">
        <v>176</v>
      </c>
      <c r="AA10" s="279"/>
      <c r="AB10" s="88"/>
      <c r="AC10" s="126"/>
      <c r="AD10" s="133"/>
      <c r="AE10" s="87"/>
      <c r="AF10" s="104"/>
      <c r="AG10" s="86"/>
      <c r="AH10" s="92" t="s">
        <v>110</v>
      </c>
      <c r="AI10" s="84"/>
      <c r="AJ10" s="88"/>
      <c r="AK10" s="161"/>
      <c r="AL10" s="126"/>
      <c r="AM10" s="133"/>
      <c r="AN10" s="127"/>
      <c r="AO10" s="175"/>
      <c r="AQ10" s="297"/>
      <c r="AR10" s="455"/>
      <c r="AS10" s="297"/>
      <c r="AT10" s="521"/>
      <c r="AU10" s="297"/>
      <c r="AV10" s="280"/>
      <c r="AW10" s="299"/>
    </row>
    <row r="11" spans="1:49" s="12" customFormat="1" ht="14.1" customHeight="1">
      <c r="A11" s="593"/>
      <c r="B11" s="239"/>
      <c r="C11" s="336"/>
      <c r="D11" s="88"/>
      <c r="E11" s="126"/>
      <c r="F11" s="55"/>
      <c r="G11" s="87"/>
      <c r="H11" s="127"/>
      <c r="I11" s="86"/>
      <c r="J11" s="178" t="s">
        <v>253</v>
      </c>
      <c r="K11" s="84" t="s">
        <v>285</v>
      </c>
      <c r="L11" s="88">
        <v>15</v>
      </c>
      <c r="M11" s="55"/>
      <c r="N11" s="55"/>
      <c r="O11" s="87">
        <f>L11/100</f>
        <v>0.15</v>
      </c>
      <c r="P11" s="98">
        <f t="shared" si="1"/>
        <v>3.54</v>
      </c>
      <c r="Q11" s="86"/>
      <c r="R11" s="53" t="s">
        <v>209</v>
      </c>
      <c r="S11" s="84" t="s">
        <v>502</v>
      </c>
      <c r="T11" s="88">
        <v>60</v>
      </c>
      <c r="U11" s="106"/>
      <c r="V11" s="126"/>
      <c r="W11" s="87">
        <f>T11/100</f>
        <v>0.6</v>
      </c>
      <c r="X11" s="27">
        <f t="shared" si="0"/>
        <v>14.16</v>
      </c>
      <c r="Y11" s="89"/>
      <c r="Z11" s="92" t="s">
        <v>140</v>
      </c>
      <c r="AA11" s="84"/>
      <c r="AB11" s="88"/>
      <c r="AC11" s="52"/>
      <c r="AD11" s="126"/>
      <c r="AE11" s="87"/>
      <c r="AF11" s="127"/>
      <c r="AG11" s="86"/>
      <c r="AH11" s="92" t="s">
        <v>286</v>
      </c>
      <c r="AI11" s="146"/>
      <c r="AJ11" s="88"/>
      <c r="AK11" s="161"/>
      <c r="AL11" s="55"/>
      <c r="AM11" s="91"/>
      <c r="AN11" s="104"/>
      <c r="AO11" s="86"/>
      <c r="AQ11" s="297"/>
      <c r="AR11" s="455"/>
      <c r="AS11" s="297"/>
      <c r="AT11" s="521"/>
      <c r="AU11" s="280"/>
      <c r="AV11" s="280"/>
      <c r="AW11" s="299"/>
    </row>
    <row r="12" spans="1:49" s="12" customFormat="1" ht="14.1" customHeight="1">
      <c r="A12" s="593"/>
      <c r="B12" s="321"/>
      <c r="C12" s="84"/>
      <c r="D12" s="88"/>
      <c r="E12" s="88"/>
      <c r="F12" s="88"/>
      <c r="G12" s="87"/>
      <c r="H12" s="127"/>
      <c r="I12" s="191"/>
      <c r="J12" s="248"/>
      <c r="K12" s="84" t="s">
        <v>254</v>
      </c>
      <c r="L12" s="88">
        <v>25</v>
      </c>
      <c r="M12" s="88">
        <f>L12/90</f>
        <v>0.27777777777777779</v>
      </c>
      <c r="N12" s="87"/>
      <c r="O12" s="85"/>
      <c r="P12" s="98">
        <f t="shared" si="1"/>
        <v>5.9</v>
      </c>
      <c r="Q12" s="86"/>
      <c r="R12" s="53" t="s">
        <v>226</v>
      </c>
      <c r="S12" s="84" t="s">
        <v>160</v>
      </c>
      <c r="T12" s="88">
        <v>12</v>
      </c>
      <c r="U12" s="106"/>
      <c r="V12" s="88"/>
      <c r="W12" s="87">
        <f>T12/100</f>
        <v>0.12</v>
      </c>
      <c r="X12" s="83">
        <f t="shared" si="0"/>
        <v>2.8319999999999999</v>
      </c>
      <c r="Y12" s="86"/>
      <c r="Z12" s="176" t="s">
        <v>177</v>
      </c>
      <c r="AA12" s="84"/>
      <c r="AB12" s="87"/>
      <c r="AC12" s="91"/>
      <c r="AD12" s="91"/>
      <c r="AE12" s="177"/>
      <c r="AF12" s="127"/>
      <c r="AG12" s="89"/>
      <c r="AH12" s="353" t="s">
        <v>290</v>
      </c>
      <c r="AI12" s="84"/>
      <c r="AJ12" s="88"/>
      <c r="AK12" s="91"/>
      <c r="AL12" s="91"/>
      <c r="AM12" s="177"/>
      <c r="AN12" s="127"/>
      <c r="AO12" s="86"/>
      <c r="AQ12" s="297"/>
      <c r="AR12" s="455"/>
      <c r="AS12" s="297"/>
      <c r="AT12" s="521"/>
      <c r="AU12" s="280"/>
      <c r="AV12" s="280"/>
      <c r="AW12" s="299"/>
    </row>
    <row r="13" spans="1:49" s="12" customFormat="1" ht="14.1" customHeight="1">
      <c r="A13" s="593"/>
      <c r="B13" s="441"/>
      <c r="C13" s="84"/>
      <c r="D13" s="103"/>
      <c r="E13" s="52"/>
      <c r="F13" s="88"/>
      <c r="G13" s="87"/>
      <c r="H13" s="98"/>
      <c r="I13" s="86"/>
      <c r="J13" s="354"/>
      <c r="K13" s="84"/>
      <c r="L13" s="88"/>
      <c r="M13" s="169"/>
      <c r="N13" s="105"/>
      <c r="O13" s="87"/>
      <c r="P13" s="98"/>
      <c r="Q13" s="86"/>
      <c r="R13" s="101" t="s">
        <v>65</v>
      </c>
      <c r="S13" s="84" t="s">
        <v>362</v>
      </c>
      <c r="T13" s="161">
        <v>20</v>
      </c>
      <c r="U13" s="88"/>
      <c r="V13" s="88"/>
      <c r="W13" s="87">
        <f>T13/100</f>
        <v>0.2</v>
      </c>
      <c r="X13" s="98">
        <f t="shared" si="0"/>
        <v>4.72</v>
      </c>
      <c r="Y13" s="86"/>
      <c r="Z13" s="92"/>
      <c r="AA13" s="443"/>
      <c r="AB13" s="161"/>
      <c r="AC13" s="106"/>
      <c r="AD13" s="126"/>
      <c r="AE13" s="87"/>
      <c r="AF13" s="127"/>
      <c r="AG13" s="86"/>
      <c r="AH13" s="81"/>
      <c r="AI13" s="84"/>
      <c r="AJ13" s="103"/>
      <c r="AK13" s="52"/>
      <c r="AL13" s="88"/>
      <c r="AM13" s="87"/>
      <c r="AN13" s="98"/>
      <c r="AO13" s="86"/>
      <c r="AQ13" s="297"/>
      <c r="AR13" s="455"/>
      <c r="AS13" s="297"/>
      <c r="AT13" s="521"/>
      <c r="AU13" s="280"/>
      <c r="AV13" s="280"/>
      <c r="AW13" s="299"/>
    </row>
    <row r="14" spans="1:49" s="12" customFormat="1" ht="14.1" customHeight="1">
      <c r="A14" s="593"/>
      <c r="B14" s="171"/>
      <c r="C14" s="84"/>
      <c r="D14" s="88"/>
      <c r="E14" s="88"/>
      <c r="F14" s="88"/>
      <c r="G14" s="87"/>
      <c r="H14" s="98"/>
      <c r="I14" s="86"/>
      <c r="J14" s="180"/>
      <c r="K14" s="181"/>
      <c r="L14" s="51"/>
      <c r="M14" s="182"/>
      <c r="N14" s="179"/>
      <c r="O14" s="87"/>
      <c r="P14" s="127"/>
      <c r="Q14" s="86"/>
      <c r="R14" s="69"/>
      <c r="S14" s="431" t="s">
        <v>503</v>
      </c>
      <c r="T14" s="88">
        <v>20</v>
      </c>
      <c r="U14" s="561">
        <f>T14/85</f>
        <v>0.23529411764705882</v>
      </c>
      <c r="V14" s="102"/>
      <c r="W14" s="102"/>
      <c r="X14" s="98">
        <f t="shared" si="0"/>
        <v>4.72</v>
      </c>
      <c r="Y14" s="86"/>
      <c r="Z14" s="171"/>
      <c r="AA14" s="84"/>
      <c r="AB14" s="88"/>
      <c r="AC14" s="88"/>
      <c r="AD14" s="88"/>
      <c r="AE14" s="87"/>
      <c r="AF14" s="98"/>
      <c r="AG14" s="86"/>
      <c r="AH14" s="171"/>
      <c r="AI14" s="84"/>
      <c r="AJ14" s="88"/>
      <c r="AK14" s="88"/>
      <c r="AL14" s="254"/>
      <c r="AM14" s="87"/>
      <c r="AN14" s="98"/>
      <c r="AO14" s="86"/>
    </row>
    <row r="15" spans="1:49" s="12" customFormat="1" ht="14.1" customHeight="1">
      <c r="A15" s="594" t="s">
        <v>3</v>
      </c>
      <c r="B15" s="68"/>
      <c r="C15" s="335"/>
      <c r="D15" s="88"/>
      <c r="E15" s="202"/>
      <c r="F15" s="148"/>
      <c r="G15" s="140"/>
      <c r="H15" s="104"/>
      <c r="I15" s="89"/>
      <c r="J15" s="328" t="s">
        <v>211</v>
      </c>
      <c r="K15" s="142" t="s">
        <v>337</v>
      </c>
      <c r="L15" s="88">
        <v>35</v>
      </c>
      <c r="M15" s="141">
        <f>L15/85</f>
        <v>0.41176470588235292</v>
      </c>
      <c r="N15" s="140"/>
      <c r="O15" s="87"/>
      <c r="P15" s="127">
        <f>(L15*$D$2)/1000</f>
        <v>8.26</v>
      </c>
      <c r="Q15" s="86"/>
      <c r="R15" s="92"/>
      <c r="S15" s="84" t="s">
        <v>504</v>
      </c>
      <c r="T15" s="88">
        <v>20</v>
      </c>
      <c r="U15" s="231"/>
      <c r="V15" s="148"/>
      <c r="W15" s="102">
        <f>T15/100</f>
        <v>0.2</v>
      </c>
      <c r="X15" s="27">
        <f t="shared" si="0"/>
        <v>4.72</v>
      </c>
      <c r="Y15" s="86"/>
      <c r="Z15" s="149" t="s">
        <v>291</v>
      </c>
      <c r="AA15" s="84" t="s">
        <v>229</v>
      </c>
      <c r="AB15" s="88">
        <v>35</v>
      </c>
      <c r="AC15" s="133"/>
      <c r="AD15" s="140"/>
      <c r="AE15" s="87">
        <f>AB15/100</f>
        <v>0.35</v>
      </c>
      <c r="AF15" s="98">
        <f>(AB15*$D$2)/1000</f>
        <v>8.26</v>
      </c>
      <c r="AG15" s="89"/>
      <c r="AH15" s="92" t="s">
        <v>509</v>
      </c>
      <c r="AI15" s="84" t="s">
        <v>178</v>
      </c>
      <c r="AJ15" s="88">
        <v>5</v>
      </c>
      <c r="AK15" s="231"/>
      <c r="AL15" s="148"/>
      <c r="AM15" s="133">
        <f>AJ15/100</f>
        <v>0.05</v>
      </c>
      <c r="AN15" s="127">
        <f>(AJ15*$D$2)/1000</f>
        <v>1.18</v>
      </c>
      <c r="AO15" s="86"/>
    </row>
    <row r="16" spans="1:49" s="12" customFormat="1" ht="14.1" customHeight="1">
      <c r="A16" s="594"/>
      <c r="B16" s="69"/>
      <c r="C16" s="335"/>
      <c r="D16" s="88"/>
      <c r="E16" s="164"/>
      <c r="F16" s="126"/>
      <c r="G16" s="87"/>
      <c r="H16" s="104"/>
      <c r="I16" s="89"/>
      <c r="J16" s="330" t="s">
        <v>107</v>
      </c>
      <c r="K16" s="142" t="s">
        <v>197</v>
      </c>
      <c r="L16" s="88">
        <v>45</v>
      </c>
      <c r="M16" s="126"/>
      <c r="N16" s="126">
        <f>L16*0.9/55</f>
        <v>0.73636363636363633</v>
      </c>
      <c r="O16" s="87"/>
      <c r="P16" s="127">
        <f>(L16*$D$2)/1000</f>
        <v>10.62</v>
      </c>
      <c r="Q16" s="89"/>
      <c r="R16" s="91"/>
      <c r="S16" s="84" t="s">
        <v>505</v>
      </c>
      <c r="T16" s="88">
        <v>5</v>
      </c>
      <c r="U16" s="231"/>
      <c r="V16" s="148"/>
      <c r="W16" s="102">
        <f>T16/100</f>
        <v>0.05</v>
      </c>
      <c r="X16" s="27">
        <f t="shared" si="0"/>
        <v>1.18</v>
      </c>
      <c r="Y16" s="89"/>
      <c r="Z16" s="149" t="s">
        <v>375</v>
      </c>
      <c r="AA16" s="84" t="s">
        <v>511</v>
      </c>
      <c r="AB16" s="88">
        <v>20</v>
      </c>
      <c r="AC16" s="87"/>
      <c r="AD16" s="133">
        <f>AB16/40</f>
        <v>0.5</v>
      </c>
      <c r="AE16" s="87"/>
      <c r="AF16" s="98">
        <f t="shared" ref="AF16:AF17" si="4">(AB16*$D$2)/1000</f>
        <v>4.72</v>
      </c>
      <c r="AG16" s="86"/>
      <c r="AH16" s="92" t="s">
        <v>156</v>
      </c>
      <c r="AI16" s="84" t="s">
        <v>180</v>
      </c>
      <c r="AJ16" s="88">
        <v>5</v>
      </c>
      <c r="AK16" s="147"/>
      <c r="AL16" s="126">
        <f>AJ16/35</f>
        <v>0.14285714285714285</v>
      </c>
      <c r="AM16" s="133"/>
      <c r="AN16" s="127">
        <f t="shared" ref="AN16:AN17" si="5">(AJ16*$D$2)/1000</f>
        <v>1.18</v>
      </c>
      <c r="AO16" s="89"/>
    </row>
    <row r="17" spans="1:49" s="12" customFormat="1" ht="14.1" customHeight="1">
      <c r="A17" s="594"/>
      <c r="B17" s="69"/>
      <c r="C17" s="335"/>
      <c r="D17" s="88"/>
      <c r="E17" s="135"/>
      <c r="F17" s="102"/>
      <c r="G17" s="140"/>
      <c r="H17" s="104"/>
      <c r="I17" s="86"/>
      <c r="J17" s="330" t="s">
        <v>151</v>
      </c>
      <c r="K17" s="142"/>
      <c r="L17" s="88"/>
      <c r="M17" s="126"/>
      <c r="N17" s="126"/>
      <c r="O17" s="87"/>
      <c r="P17" s="127"/>
      <c r="Q17" s="86"/>
      <c r="R17" s="69" t="s">
        <v>350</v>
      </c>
      <c r="S17" s="84" t="s">
        <v>558</v>
      </c>
      <c r="T17" s="88">
        <v>50</v>
      </c>
      <c r="U17" s="64"/>
      <c r="V17" s="64"/>
      <c r="W17" s="64"/>
      <c r="X17" s="27">
        <f t="shared" si="0"/>
        <v>11.8</v>
      </c>
      <c r="Y17" s="86"/>
      <c r="Z17" s="149" t="s">
        <v>510</v>
      </c>
      <c r="AA17" s="465" t="s">
        <v>358</v>
      </c>
      <c r="AB17" s="202">
        <v>0.5</v>
      </c>
      <c r="AC17" s="87"/>
      <c r="AD17" s="88"/>
      <c r="AE17" s="126"/>
      <c r="AF17" s="127">
        <f t="shared" si="4"/>
        <v>0.11799999999999999</v>
      </c>
      <c r="AG17" s="86"/>
      <c r="AH17" s="92" t="s">
        <v>181</v>
      </c>
      <c r="AI17" s="84" t="s">
        <v>182</v>
      </c>
      <c r="AJ17" s="88">
        <v>75</v>
      </c>
      <c r="AK17" s="147"/>
      <c r="AL17" s="126"/>
      <c r="AM17" s="133">
        <f>AJ17/100</f>
        <v>0.75</v>
      </c>
      <c r="AN17" s="127">
        <f t="shared" si="5"/>
        <v>17.7</v>
      </c>
      <c r="AO17" s="86"/>
    </row>
    <row r="18" spans="1:49" s="12" customFormat="1" ht="14.1" customHeight="1">
      <c r="A18" s="594"/>
      <c r="B18" s="69"/>
      <c r="C18" s="62"/>
      <c r="D18" s="88"/>
      <c r="E18" s="164"/>
      <c r="F18" s="126"/>
      <c r="G18" s="140"/>
      <c r="H18" s="104"/>
      <c r="I18" s="86"/>
      <c r="J18" s="330" t="s">
        <v>153</v>
      </c>
      <c r="K18" s="279"/>
      <c r="L18" s="258"/>
      <c r="M18" s="126"/>
      <c r="N18" s="133"/>
      <c r="O18" s="87"/>
      <c r="P18" s="127"/>
      <c r="Q18" s="86"/>
      <c r="R18" s="69" t="s">
        <v>506</v>
      </c>
      <c r="S18" s="84"/>
      <c r="T18" s="88"/>
      <c r="U18" s="64"/>
      <c r="V18" s="64"/>
      <c r="W18" s="64"/>
      <c r="X18" s="77"/>
      <c r="Y18" s="86"/>
      <c r="Z18" s="436" t="s">
        <v>179</v>
      </c>
      <c r="AA18" s="465" t="s">
        <v>220</v>
      </c>
      <c r="AB18" s="202">
        <v>10</v>
      </c>
      <c r="AC18" s="87"/>
      <c r="AD18" s="88"/>
      <c r="AE18" s="87">
        <f>AB18/100</f>
        <v>0.1</v>
      </c>
      <c r="AF18" s="98">
        <f>(AB18*$D$2)/1000</f>
        <v>2.36</v>
      </c>
      <c r="AG18" s="86"/>
      <c r="AH18" s="92" t="s">
        <v>183</v>
      </c>
      <c r="AI18" s="84"/>
      <c r="AJ18" s="88"/>
      <c r="AK18" s="164"/>
      <c r="AL18" s="126"/>
      <c r="AM18" s="133"/>
      <c r="AN18" s="127"/>
      <c r="AO18" s="86"/>
    </row>
    <row r="19" spans="1:49" s="12" customFormat="1" ht="14.1" customHeight="1">
      <c r="A19" s="594"/>
      <c r="B19" s="101"/>
      <c r="C19" s="18"/>
      <c r="D19" s="87"/>
      <c r="E19" s="141"/>
      <c r="F19" s="140"/>
      <c r="G19" s="87"/>
      <c r="H19" s="104"/>
      <c r="I19" s="93"/>
      <c r="J19" s="330"/>
      <c r="K19" s="84"/>
      <c r="L19" s="88"/>
      <c r="M19" s="135"/>
      <c r="N19" s="135"/>
      <c r="O19" s="168"/>
      <c r="P19" s="127"/>
      <c r="Q19" s="86"/>
      <c r="R19" s="69" t="s">
        <v>507</v>
      </c>
      <c r="S19" s="84"/>
      <c r="T19" s="88"/>
      <c r="U19" s="126"/>
      <c r="V19" s="126"/>
      <c r="W19" s="87"/>
      <c r="X19" s="83"/>
      <c r="Y19" s="89"/>
      <c r="Z19" s="176" t="s">
        <v>219</v>
      </c>
      <c r="AA19" s="432"/>
      <c r="AB19" s="88"/>
      <c r="AC19" s="88"/>
      <c r="AD19" s="88"/>
      <c r="AE19" s="87"/>
      <c r="AF19" s="361"/>
      <c r="AG19" s="184"/>
      <c r="AH19" s="92" t="s">
        <v>88</v>
      </c>
      <c r="AI19" s="84"/>
      <c r="AJ19" s="88"/>
      <c r="AK19" s="141"/>
      <c r="AL19" s="140"/>
      <c r="AM19" s="87"/>
      <c r="AN19" s="127"/>
      <c r="AO19" s="86"/>
    </row>
    <row r="20" spans="1:49" s="12" customFormat="1" ht="14.1" customHeight="1">
      <c r="A20" s="594"/>
      <c r="B20" s="91"/>
      <c r="C20" s="345"/>
      <c r="D20" s="55"/>
      <c r="E20" s="55"/>
      <c r="F20" s="55"/>
      <c r="G20" s="55"/>
      <c r="H20" s="98"/>
      <c r="I20" s="86"/>
      <c r="J20" s="495" t="s">
        <v>145</v>
      </c>
      <c r="K20" s="142"/>
      <c r="L20" s="88"/>
      <c r="M20" s="55"/>
      <c r="N20" s="55"/>
      <c r="O20" s="55"/>
      <c r="P20" s="98"/>
      <c r="Q20" s="86"/>
      <c r="R20" s="206" t="s">
        <v>508</v>
      </c>
      <c r="S20" s="62"/>
      <c r="T20" s="67"/>
      <c r="U20" s="64"/>
      <c r="V20" s="128"/>
      <c r="W20" s="70"/>
      <c r="X20" s="77"/>
      <c r="Y20" s="93"/>
      <c r="Z20" s="208"/>
      <c r="AA20" s="54"/>
      <c r="AB20" s="55"/>
      <c r="AC20" s="55"/>
      <c r="AD20" s="55"/>
      <c r="AE20" s="55"/>
      <c r="AF20" s="98"/>
      <c r="AG20" s="93"/>
      <c r="AH20" s="208" t="s">
        <v>145</v>
      </c>
      <c r="AI20" s="142"/>
      <c r="AJ20" s="88"/>
      <c r="AK20" s="143"/>
      <c r="AL20" s="126"/>
      <c r="AM20" s="87"/>
      <c r="AN20" s="127"/>
      <c r="AO20" s="86"/>
    </row>
    <row r="21" spans="1:49" s="12" customFormat="1" ht="14.1" customHeight="1">
      <c r="A21" s="593" t="s">
        <v>4</v>
      </c>
      <c r="B21" s="170"/>
      <c r="C21" s="160"/>
      <c r="D21" s="161"/>
      <c r="E21" s="55"/>
      <c r="F21" s="55"/>
      <c r="G21" s="87"/>
      <c r="H21" s="104"/>
      <c r="I21" s="89"/>
      <c r="J21" s="183" t="s">
        <v>83</v>
      </c>
      <c r="K21" s="160" t="s">
        <v>102</v>
      </c>
      <c r="L21" s="202">
        <v>75</v>
      </c>
      <c r="M21" s="91"/>
      <c r="N21" s="203"/>
      <c r="O21" s="133">
        <f>L21/100</f>
        <v>0.75</v>
      </c>
      <c r="P21" s="204">
        <f>(L21*$D$2)/1000</f>
        <v>17.7</v>
      </c>
      <c r="Q21" s="205"/>
      <c r="R21" s="170"/>
      <c r="S21" s="160"/>
      <c r="T21" s="161"/>
      <c r="U21" s="55"/>
      <c r="V21" s="55"/>
      <c r="W21" s="87"/>
      <c r="X21" s="104"/>
      <c r="Y21" s="89"/>
      <c r="Z21" s="170" t="s">
        <v>82</v>
      </c>
      <c r="AA21" s="160" t="s">
        <v>103</v>
      </c>
      <c r="AB21" s="161">
        <v>75</v>
      </c>
      <c r="AC21" s="55"/>
      <c r="AD21" s="55"/>
      <c r="AE21" s="87">
        <f>AB21/100</f>
        <v>0.75</v>
      </c>
      <c r="AF21" s="104">
        <f>(AB21*$D$2)/1000</f>
        <v>17.7</v>
      </c>
      <c r="AG21" s="89"/>
      <c r="AH21" s="170" t="s">
        <v>82</v>
      </c>
      <c r="AI21" s="160" t="s">
        <v>103</v>
      </c>
      <c r="AJ21" s="161">
        <v>75</v>
      </c>
      <c r="AK21" s="55"/>
      <c r="AL21" s="55"/>
      <c r="AM21" s="87">
        <f>AJ21/100</f>
        <v>0.75</v>
      </c>
      <c r="AN21" s="104">
        <f>(AJ21*$D$2)/1000</f>
        <v>17.7</v>
      </c>
      <c r="AO21" s="89"/>
    </row>
    <row r="22" spans="1:49" s="12" customFormat="1" ht="14.1" customHeight="1">
      <c r="A22" s="593"/>
      <c r="B22" s="170"/>
      <c r="C22" s="596"/>
      <c r="D22" s="88"/>
      <c r="E22" s="88"/>
      <c r="F22" s="88"/>
      <c r="G22" s="87"/>
      <c r="H22" s="98"/>
      <c r="I22" s="86"/>
      <c r="J22" s="183" t="s">
        <v>86</v>
      </c>
      <c r="K22" s="596" t="s">
        <v>85</v>
      </c>
      <c r="L22" s="88"/>
      <c r="M22" s="88"/>
      <c r="N22" s="88"/>
      <c r="O22" s="87"/>
      <c r="P22" s="98"/>
      <c r="Q22" s="86"/>
      <c r="R22" s="170"/>
      <c r="S22" s="610"/>
      <c r="T22" s="88"/>
      <c r="U22" s="88"/>
      <c r="V22" s="88"/>
      <c r="W22" s="87"/>
      <c r="X22" s="98"/>
      <c r="Y22" s="86"/>
      <c r="Z22" s="170" t="s">
        <v>84</v>
      </c>
      <c r="AA22" s="596" t="s">
        <v>85</v>
      </c>
      <c r="AB22" s="88"/>
      <c r="AC22" s="88"/>
      <c r="AD22" s="88"/>
      <c r="AE22" s="87"/>
      <c r="AF22" s="98"/>
      <c r="AG22" s="86"/>
      <c r="AH22" s="170" t="s">
        <v>84</v>
      </c>
      <c r="AI22" s="596" t="s">
        <v>85</v>
      </c>
      <c r="AJ22" s="88"/>
      <c r="AK22" s="88"/>
      <c r="AL22" s="88"/>
      <c r="AM22" s="87"/>
      <c r="AN22" s="98"/>
      <c r="AO22" s="86"/>
    </row>
    <row r="23" spans="1:49" s="12" customFormat="1" ht="14.1" customHeight="1">
      <c r="A23" s="593"/>
      <c r="B23" s="170"/>
      <c r="C23" s="597"/>
      <c r="D23" s="88"/>
      <c r="E23" s="88"/>
      <c r="F23" s="55"/>
      <c r="G23" s="87"/>
      <c r="H23" s="98"/>
      <c r="I23" s="86"/>
      <c r="J23" s="183" t="s">
        <v>87</v>
      </c>
      <c r="K23" s="597"/>
      <c r="L23" s="161"/>
      <c r="M23" s="88"/>
      <c r="N23" s="55"/>
      <c r="O23" s="87"/>
      <c r="P23" s="98"/>
      <c r="Q23" s="86"/>
      <c r="R23" s="170"/>
      <c r="S23" s="611"/>
      <c r="T23" s="88"/>
      <c r="U23" s="88"/>
      <c r="V23" s="55"/>
      <c r="W23" s="87"/>
      <c r="X23" s="98"/>
      <c r="Y23" s="86"/>
      <c r="Z23" s="170" t="s">
        <v>104</v>
      </c>
      <c r="AA23" s="597"/>
      <c r="AB23" s="88"/>
      <c r="AC23" s="88"/>
      <c r="AD23" s="55"/>
      <c r="AE23" s="87"/>
      <c r="AF23" s="98"/>
      <c r="AG23" s="86"/>
      <c r="AH23" s="170" t="s">
        <v>104</v>
      </c>
      <c r="AI23" s="597"/>
      <c r="AJ23" s="88"/>
      <c r="AK23" s="88"/>
      <c r="AL23" s="55"/>
      <c r="AM23" s="87"/>
      <c r="AN23" s="98"/>
      <c r="AO23" s="86"/>
    </row>
    <row r="24" spans="1:49" s="12" customFormat="1" ht="14.1" customHeight="1">
      <c r="A24" s="593"/>
      <c r="B24" s="171"/>
      <c r="C24" s="597"/>
      <c r="D24" s="88"/>
      <c r="E24" s="88"/>
      <c r="F24" s="88"/>
      <c r="G24" s="87"/>
      <c r="H24" s="98"/>
      <c r="I24" s="86"/>
      <c r="J24" s="91" t="s">
        <v>88</v>
      </c>
      <c r="K24" s="597"/>
      <c r="L24" s="88"/>
      <c r="M24" s="88"/>
      <c r="N24" s="88"/>
      <c r="O24" s="87"/>
      <c r="P24" s="98"/>
      <c r="Q24" s="86"/>
      <c r="R24" s="171"/>
      <c r="S24" s="612"/>
      <c r="T24" s="88"/>
      <c r="U24" s="88"/>
      <c r="V24" s="88"/>
      <c r="W24" s="87"/>
      <c r="X24" s="98"/>
      <c r="Y24" s="86"/>
      <c r="Z24" s="171" t="s">
        <v>88</v>
      </c>
      <c r="AA24" s="597"/>
      <c r="AB24" s="88"/>
      <c r="AC24" s="88"/>
      <c r="AD24" s="88"/>
      <c r="AE24" s="87"/>
      <c r="AF24" s="98"/>
      <c r="AG24" s="86"/>
      <c r="AH24" s="171" t="s">
        <v>88</v>
      </c>
      <c r="AI24" s="597"/>
      <c r="AJ24" s="88"/>
      <c r="AK24" s="88"/>
      <c r="AL24" s="88"/>
      <c r="AM24" s="87"/>
      <c r="AN24" s="98"/>
      <c r="AO24" s="86"/>
      <c r="AQ24" s="297"/>
      <c r="AR24" s="306"/>
      <c r="AS24" s="280"/>
      <c r="AT24" s="295"/>
      <c r="AU24" s="295"/>
      <c r="AV24" s="298"/>
      <c r="AW24" s="497"/>
    </row>
    <row r="25" spans="1:49" s="12" customFormat="1" ht="14.1" customHeight="1">
      <c r="A25" s="605" t="s">
        <v>5</v>
      </c>
      <c r="B25" s="92"/>
      <c r="C25" s="560"/>
      <c r="D25" s="87"/>
      <c r="E25" s="64"/>
      <c r="F25" s="67"/>
      <c r="G25" s="128"/>
      <c r="H25" s="481"/>
      <c r="I25" s="86"/>
      <c r="J25" s="92" t="s">
        <v>353</v>
      </c>
      <c r="K25" s="160" t="s">
        <v>517</v>
      </c>
      <c r="L25" s="87">
        <v>35</v>
      </c>
      <c r="M25" s="152"/>
      <c r="N25" s="67"/>
      <c r="O25" s="70">
        <f>L25/100</f>
        <v>0.35</v>
      </c>
      <c r="P25" s="204">
        <f>(L25*$D$2)/1000</f>
        <v>8.26</v>
      </c>
      <c r="Q25" s="65"/>
      <c r="R25" s="340"/>
      <c r="S25" s="187"/>
      <c r="T25" s="87"/>
      <c r="U25" s="341"/>
      <c r="V25" s="140"/>
      <c r="W25" s="87"/>
      <c r="X25" s="104"/>
      <c r="Y25" s="65"/>
      <c r="Z25" s="196" t="s">
        <v>192</v>
      </c>
      <c r="AA25" s="225" t="s">
        <v>193</v>
      </c>
      <c r="AB25" s="70">
        <v>30</v>
      </c>
      <c r="AC25" s="226"/>
      <c r="AD25" s="87"/>
      <c r="AE25" s="87">
        <f>AB25/100</f>
        <v>0.3</v>
      </c>
      <c r="AF25" s="127">
        <f>(AB25*$D$2)/1000</f>
        <v>7.08</v>
      </c>
      <c r="AG25" s="86"/>
      <c r="AH25" s="82" t="s">
        <v>142</v>
      </c>
      <c r="AI25" s="62" t="s">
        <v>483</v>
      </c>
      <c r="AJ25" s="161">
        <v>2.5</v>
      </c>
      <c r="AK25" s="55"/>
      <c r="AL25" s="55"/>
      <c r="AM25" s="87">
        <f>AJ25/100</f>
        <v>2.5000000000000001E-2</v>
      </c>
      <c r="AN25" s="104">
        <f>(AJ25*$D$2)/1000</f>
        <v>0.59</v>
      </c>
      <c r="AO25" s="86"/>
      <c r="AQ25" s="297"/>
      <c r="AR25" s="306"/>
      <c r="AS25" s="280"/>
      <c r="AT25" s="498"/>
      <c r="AU25" s="295"/>
      <c r="AV25" s="298"/>
      <c r="AW25" s="497"/>
    </row>
    <row r="26" spans="1:49" s="12" customFormat="1" ht="14.1" customHeight="1">
      <c r="A26" s="606"/>
      <c r="B26" s="92"/>
      <c r="C26" s="160"/>
      <c r="D26" s="87"/>
      <c r="E26" s="152"/>
      <c r="F26" s="67"/>
      <c r="G26" s="70"/>
      <c r="H26" s="481"/>
      <c r="I26" s="86"/>
      <c r="J26" s="92" t="s">
        <v>185</v>
      </c>
      <c r="K26" s="187" t="s">
        <v>99</v>
      </c>
      <c r="L26" s="87">
        <v>10</v>
      </c>
      <c r="M26" s="64"/>
      <c r="N26" s="67">
        <f>L26*0.5/35</f>
        <v>0.14285714285714285</v>
      </c>
      <c r="O26" s="128"/>
      <c r="P26" s="204">
        <f>(L26*$D$2)/1000</f>
        <v>2.36</v>
      </c>
      <c r="Q26" s="65"/>
      <c r="R26" s="73"/>
      <c r="S26" s="327"/>
      <c r="T26" s="87"/>
      <c r="U26" s="126"/>
      <c r="V26" s="126"/>
      <c r="W26" s="87"/>
      <c r="X26" s="104"/>
      <c r="Y26" s="76"/>
      <c r="Z26" s="197" t="s">
        <v>194</v>
      </c>
      <c r="AA26" s="145" t="s">
        <v>186</v>
      </c>
      <c r="AB26" s="88">
        <v>10</v>
      </c>
      <c r="AC26" s="164"/>
      <c r="AD26" s="88">
        <f>AB26*0.9/30</f>
        <v>0.3</v>
      </c>
      <c r="AE26" s="87"/>
      <c r="AF26" s="98">
        <f>(AB26*$D$2)/1000</f>
        <v>2.36</v>
      </c>
      <c r="AG26" s="89"/>
      <c r="AH26" s="80" t="s">
        <v>213</v>
      </c>
      <c r="AI26" s="62" t="s">
        <v>197</v>
      </c>
      <c r="AJ26" s="67">
        <v>15</v>
      </c>
      <c r="AK26" s="90"/>
      <c r="AL26" s="88">
        <f>AJ26*0.9/55</f>
        <v>0.24545454545454545</v>
      </c>
      <c r="AM26" s="90"/>
      <c r="AN26" s="104">
        <f>(AJ26*$D$2)/1000</f>
        <v>3.54</v>
      </c>
      <c r="AO26" s="86"/>
      <c r="AQ26" s="297"/>
      <c r="AR26" s="499"/>
      <c r="AS26" s="453"/>
      <c r="AT26" s="498"/>
      <c r="AU26" s="295"/>
      <c r="AV26" s="295"/>
      <c r="AW26" s="500"/>
    </row>
    <row r="27" spans="1:49" s="12" customFormat="1" ht="14.1" customHeight="1">
      <c r="A27" s="606"/>
      <c r="B27" s="92"/>
      <c r="C27" s="107"/>
      <c r="D27" s="161"/>
      <c r="E27" s="152"/>
      <c r="F27" s="67"/>
      <c r="G27" s="67"/>
      <c r="H27" s="482"/>
      <c r="I27" s="86"/>
      <c r="J27" s="92" t="s">
        <v>209</v>
      </c>
      <c r="K27" s="160"/>
      <c r="L27" s="87"/>
      <c r="M27" s="152"/>
      <c r="N27" s="67"/>
      <c r="O27" s="70"/>
      <c r="P27" s="204"/>
      <c r="Q27" s="65"/>
      <c r="R27" s="73"/>
      <c r="S27" s="327"/>
      <c r="T27" s="70"/>
      <c r="U27" s="126"/>
      <c r="V27" s="133"/>
      <c r="W27" s="87"/>
      <c r="X27" s="104"/>
      <c r="Y27" s="76"/>
      <c r="Z27" s="197" t="s">
        <v>139</v>
      </c>
      <c r="AA27" s="225"/>
      <c r="AB27" s="70"/>
      <c r="AC27" s="226"/>
      <c r="AD27" s="87"/>
      <c r="AE27" s="87"/>
      <c r="AF27" s="127"/>
      <c r="AG27" s="65"/>
      <c r="AH27" s="80" t="s">
        <v>153</v>
      </c>
      <c r="AI27" s="62" t="s">
        <v>311</v>
      </c>
      <c r="AJ27" s="67">
        <v>5</v>
      </c>
      <c r="AK27" s="152"/>
      <c r="AL27" s="67"/>
      <c r="AM27" s="87">
        <f>AJ27/100</f>
        <v>0.05</v>
      </c>
      <c r="AN27" s="104">
        <f>(AJ27*$D$2)/1000</f>
        <v>1.18</v>
      </c>
      <c r="AO27" s="86"/>
      <c r="AQ27" s="501"/>
      <c r="AR27" s="499"/>
      <c r="AS27" s="453"/>
      <c r="AT27" s="498"/>
      <c r="AU27" s="295"/>
      <c r="AV27" s="295"/>
      <c r="AW27" s="500"/>
    </row>
    <row r="28" spans="1:49" s="12" customFormat="1" ht="14.1" customHeight="1">
      <c r="A28" s="606"/>
      <c r="B28" s="358"/>
      <c r="C28" s="107"/>
      <c r="D28" s="161"/>
      <c r="E28" s="153"/>
      <c r="F28" s="67"/>
      <c r="G28" s="14"/>
      <c r="H28" s="485"/>
      <c r="I28" s="86"/>
      <c r="J28" s="92" t="s">
        <v>210</v>
      </c>
      <c r="K28" s="56"/>
      <c r="L28" s="55"/>
      <c r="M28" s="152"/>
      <c r="N28" s="67"/>
      <c r="O28" s="67"/>
      <c r="P28" s="77"/>
      <c r="Q28" s="65"/>
      <c r="R28" s="73"/>
      <c r="S28" s="327"/>
      <c r="T28" s="70"/>
      <c r="U28" s="126"/>
      <c r="V28" s="88"/>
      <c r="W28" s="85"/>
      <c r="X28" s="104"/>
      <c r="Y28" s="65"/>
      <c r="Z28" s="227" t="s">
        <v>143</v>
      </c>
      <c r="AA28" s="18"/>
      <c r="AB28" s="87"/>
      <c r="AC28" s="55"/>
      <c r="AD28" s="140"/>
      <c r="AE28" s="140"/>
      <c r="AF28" s="127"/>
      <c r="AG28" s="108"/>
      <c r="AH28" s="69" t="s">
        <v>161</v>
      </c>
      <c r="AI28" s="62"/>
      <c r="AJ28" s="67"/>
      <c r="AK28" s="152"/>
      <c r="AL28" s="67"/>
      <c r="AM28" s="67"/>
      <c r="AN28" s="77"/>
      <c r="AO28" s="86"/>
      <c r="AQ28" s="502"/>
      <c r="AR28" s="296"/>
      <c r="AS28" s="297"/>
      <c r="AT28" s="295"/>
      <c r="AU28" s="295"/>
      <c r="AV28" s="280"/>
      <c r="AW28" s="497"/>
    </row>
    <row r="29" spans="1:49" s="12" customFormat="1" ht="14.1" customHeight="1">
      <c r="A29" s="606"/>
      <c r="B29" s="236"/>
      <c r="C29" s="18"/>
      <c r="D29" s="88"/>
      <c r="E29" s="67"/>
      <c r="F29" s="67"/>
      <c r="G29" s="87"/>
      <c r="H29" s="483"/>
      <c r="I29" s="93"/>
      <c r="J29" s="53" t="s">
        <v>91</v>
      </c>
      <c r="K29" s="56"/>
      <c r="L29" s="55"/>
      <c r="M29" s="153"/>
      <c r="N29" s="67"/>
      <c r="O29" s="14"/>
      <c r="P29" s="154"/>
      <c r="Q29" s="108"/>
      <c r="R29" s="73"/>
      <c r="S29" s="327"/>
      <c r="T29" s="342"/>
      <c r="U29" s="141"/>
      <c r="V29" s="140"/>
      <c r="W29" s="87"/>
      <c r="X29" s="127"/>
      <c r="Y29" s="144"/>
      <c r="Z29" s="227" t="s">
        <v>91</v>
      </c>
      <c r="AA29" s="18"/>
      <c r="AB29" s="87"/>
      <c r="AC29" s="245"/>
      <c r="AD29" s="245"/>
      <c r="AE29" s="70"/>
      <c r="AF29" s="77"/>
      <c r="AG29" s="65"/>
      <c r="AH29" s="69" t="s">
        <v>91</v>
      </c>
      <c r="AI29" s="62"/>
      <c r="AJ29" s="67"/>
      <c r="AK29" s="153"/>
      <c r="AL29" s="67"/>
      <c r="AM29" s="14"/>
      <c r="AN29" s="154"/>
      <c r="AO29" s="247"/>
      <c r="AQ29" s="503"/>
      <c r="AR29" s="504"/>
      <c r="AS29" s="505"/>
      <c r="AT29" s="295"/>
      <c r="AU29" s="295"/>
      <c r="AV29" s="295"/>
      <c r="AW29" s="506"/>
    </row>
    <row r="30" spans="1:49" s="12" customFormat="1" ht="14.1" customHeight="1">
      <c r="A30" s="606"/>
      <c r="B30" s="363"/>
      <c r="C30" s="364"/>
      <c r="D30" s="201"/>
      <c r="E30" s="67"/>
      <c r="F30" s="67"/>
      <c r="G30" s="67"/>
      <c r="H30" s="486"/>
      <c r="I30" s="65"/>
      <c r="J30" s="236"/>
      <c r="K30" s="18"/>
      <c r="L30" s="88"/>
      <c r="M30" s="67"/>
      <c r="N30" s="67"/>
      <c r="O30" s="87"/>
      <c r="P30" s="104"/>
      <c r="Q30" s="65"/>
      <c r="R30" s="208"/>
      <c r="S30" s="142"/>
      <c r="T30" s="88"/>
      <c r="U30" s="143"/>
      <c r="V30" s="126"/>
      <c r="W30" s="87"/>
      <c r="X30" s="127"/>
      <c r="Y30" s="109"/>
      <c r="Z30" s="69"/>
      <c r="AA30" s="62"/>
      <c r="AB30" s="67"/>
      <c r="AC30" s="153"/>
      <c r="AD30" s="67"/>
      <c r="AE30" s="14"/>
      <c r="AF30" s="154"/>
      <c r="AG30" s="65"/>
      <c r="AH30" s="236"/>
      <c r="AI30" s="18"/>
      <c r="AJ30" s="88"/>
      <c r="AK30" s="67"/>
      <c r="AL30" s="67"/>
      <c r="AM30" s="87"/>
      <c r="AN30" s="104"/>
      <c r="AO30" s="109"/>
      <c r="AQ30" s="503"/>
      <c r="AR30" s="507"/>
      <c r="AS30" s="508"/>
      <c r="AT30" s="509"/>
      <c r="AU30" s="509"/>
      <c r="AV30" s="510"/>
      <c r="AW30" s="511"/>
    </row>
    <row r="31" spans="1:49" s="12" customFormat="1" ht="14.1" customHeight="1">
      <c r="A31" s="607"/>
      <c r="B31" s="101"/>
      <c r="C31" s="447"/>
      <c r="D31" s="448"/>
      <c r="E31" s="449"/>
      <c r="F31" s="449"/>
      <c r="G31" s="450"/>
      <c r="H31" s="487"/>
      <c r="I31" s="151"/>
      <c r="J31" s="101" t="s">
        <v>65</v>
      </c>
      <c r="K31" s="478"/>
      <c r="L31" s="479"/>
      <c r="M31" s="23"/>
      <c r="N31" s="23"/>
      <c r="O31" s="23"/>
      <c r="P31" s="150"/>
      <c r="Q31" s="151"/>
      <c r="R31" s="101"/>
      <c r="S31" s="263"/>
      <c r="T31" s="262"/>
      <c r="U31" s="59"/>
      <c r="V31" s="59"/>
      <c r="W31" s="59"/>
      <c r="X31" s="150"/>
      <c r="Y31" s="151"/>
      <c r="Z31" s="101" t="s">
        <v>65</v>
      </c>
      <c r="AA31" s="447"/>
      <c r="AB31" s="448"/>
      <c r="AC31" s="449"/>
      <c r="AD31" s="449"/>
      <c r="AE31" s="450"/>
      <c r="AF31" s="487"/>
      <c r="AG31" s="151"/>
      <c r="AH31" s="101" t="s">
        <v>65</v>
      </c>
      <c r="AI31" s="478" t="s">
        <v>334</v>
      </c>
      <c r="AJ31" s="479">
        <v>1</v>
      </c>
      <c r="AK31" s="59"/>
      <c r="AL31" s="59"/>
      <c r="AM31" s="59"/>
      <c r="AN31" s="150"/>
      <c r="AO31" s="151"/>
    </row>
    <row r="32" spans="1:49" s="12" customFormat="1" ht="14.1" customHeight="1">
      <c r="A32" s="212"/>
      <c r="B32" s="72"/>
      <c r="C32" s="199" t="s">
        <v>54</v>
      </c>
      <c r="D32" s="150"/>
      <c r="E32" s="200"/>
      <c r="F32" s="200"/>
      <c r="G32" s="200"/>
      <c r="H32" s="567" t="s">
        <v>582</v>
      </c>
      <c r="I32" s="567" t="s">
        <v>583</v>
      </c>
      <c r="J32" s="72"/>
      <c r="K32" s="110" t="s">
        <v>49</v>
      </c>
      <c r="L32" s="119"/>
      <c r="M32" s="112"/>
      <c r="N32" s="112"/>
      <c r="O32" s="112"/>
      <c r="P32" s="567" t="s">
        <v>582</v>
      </c>
      <c r="Q32" s="567" t="s">
        <v>583</v>
      </c>
      <c r="R32" s="118"/>
      <c r="S32" s="110" t="s">
        <v>49</v>
      </c>
      <c r="T32" s="111"/>
      <c r="U32" s="112"/>
      <c r="V32" s="112"/>
      <c r="W32" s="112"/>
      <c r="X32" s="567" t="s">
        <v>582</v>
      </c>
      <c r="Y32" s="567" t="s">
        <v>583</v>
      </c>
      <c r="Z32" s="20"/>
      <c r="AA32" s="110" t="s">
        <v>49</v>
      </c>
      <c r="AB32" s="111"/>
      <c r="AC32" s="112"/>
      <c r="AD32" s="112"/>
      <c r="AE32" s="112"/>
      <c r="AF32" s="567" t="s">
        <v>582</v>
      </c>
      <c r="AG32" s="567" t="s">
        <v>583</v>
      </c>
      <c r="AH32" s="20"/>
      <c r="AI32" s="199" t="s">
        <v>49</v>
      </c>
      <c r="AJ32" s="150"/>
      <c r="AK32" s="200"/>
      <c r="AL32" s="200"/>
      <c r="AM32" s="200"/>
      <c r="AN32" s="567" t="s">
        <v>582</v>
      </c>
      <c r="AO32" s="567" t="s">
        <v>583</v>
      </c>
    </row>
    <row r="33" spans="1:41" s="12" customFormat="1" ht="14.1" customHeight="1">
      <c r="A33" s="600"/>
      <c r="B33" s="603" t="s">
        <v>55</v>
      </c>
      <c r="C33" s="37" t="s">
        <v>60</v>
      </c>
      <c r="D33" s="94"/>
      <c r="E33" s="113"/>
      <c r="F33" s="113"/>
      <c r="G33" s="113"/>
      <c r="H33" s="45">
        <v>0</v>
      </c>
      <c r="I33" s="46">
        <f>SUM(E4:E31)</f>
        <v>0</v>
      </c>
      <c r="J33" s="608" t="s">
        <v>50</v>
      </c>
      <c r="K33" s="37" t="s">
        <v>60</v>
      </c>
      <c r="L33" s="45"/>
      <c r="M33" s="120"/>
      <c r="N33" s="120"/>
      <c r="O33" s="120"/>
      <c r="P33" s="45">
        <v>4.5</v>
      </c>
      <c r="Q33" s="46">
        <f>SUM(M4:M31)</f>
        <v>5.1895424836601309</v>
      </c>
      <c r="R33" s="598" t="s">
        <v>50</v>
      </c>
      <c r="S33" s="37" t="s">
        <v>60</v>
      </c>
      <c r="T33" s="45"/>
      <c r="U33" s="120"/>
      <c r="V33" s="120"/>
      <c r="W33" s="120"/>
      <c r="X33" s="45">
        <v>4.5</v>
      </c>
      <c r="Y33" s="46">
        <f>SUM(U4:U31)</f>
        <v>5.2352941176470589</v>
      </c>
      <c r="Z33" s="598" t="s">
        <v>50</v>
      </c>
      <c r="AA33" s="37" t="s">
        <v>60</v>
      </c>
      <c r="AB33" s="45"/>
      <c r="AC33" s="120"/>
      <c r="AD33" s="120"/>
      <c r="AE33" s="120"/>
      <c r="AF33" s="45">
        <v>4.5</v>
      </c>
      <c r="AG33" s="46">
        <f>SUM(AC4:AC31)</f>
        <v>5</v>
      </c>
      <c r="AH33" s="598" t="s">
        <v>50</v>
      </c>
      <c r="AI33" s="37" t="s">
        <v>60</v>
      </c>
      <c r="AJ33" s="45"/>
      <c r="AK33" s="120"/>
      <c r="AL33" s="120"/>
      <c r="AM33" s="120"/>
      <c r="AN33" s="45">
        <v>4.5</v>
      </c>
      <c r="AO33" s="46">
        <f>SUM(AK4:AK31)</f>
        <v>5</v>
      </c>
    </row>
    <row r="34" spans="1:41" s="16" customFormat="1" ht="14.1" customHeight="1">
      <c r="A34" s="601"/>
      <c r="B34" s="603"/>
      <c r="C34" s="38" t="s">
        <v>61</v>
      </c>
      <c r="D34" s="95"/>
      <c r="E34" s="113"/>
      <c r="F34" s="113"/>
      <c r="G34" s="113"/>
      <c r="H34" s="46">
        <v>0</v>
      </c>
      <c r="I34" s="46">
        <f>SUM(F5:F31)</f>
        <v>0</v>
      </c>
      <c r="J34" s="608"/>
      <c r="K34" s="38" t="s">
        <v>61</v>
      </c>
      <c r="L34" s="46"/>
      <c r="M34" s="120"/>
      <c r="N34" s="120"/>
      <c r="O34" s="120"/>
      <c r="P34" s="46">
        <v>2</v>
      </c>
      <c r="Q34" s="46">
        <f>SUM(N5:N31)</f>
        <v>2.9363636363636361</v>
      </c>
      <c r="R34" s="598"/>
      <c r="S34" s="38" t="s">
        <v>61</v>
      </c>
      <c r="T34" s="46"/>
      <c r="U34" s="120"/>
      <c r="V34" s="120"/>
      <c r="W34" s="120"/>
      <c r="X34" s="46">
        <v>2</v>
      </c>
      <c r="Y34" s="46">
        <f>SUM(V5:V31)</f>
        <v>2.2857142857142856</v>
      </c>
      <c r="Z34" s="598"/>
      <c r="AA34" s="38" t="s">
        <v>61</v>
      </c>
      <c r="AB34" s="46"/>
      <c r="AC34" s="120"/>
      <c r="AD34" s="120"/>
      <c r="AE34" s="120"/>
      <c r="AF34" s="46">
        <v>2</v>
      </c>
      <c r="AG34" s="46">
        <f>SUM(AD5:AD31)</f>
        <v>3</v>
      </c>
      <c r="AH34" s="598"/>
      <c r="AI34" s="38" t="s">
        <v>61</v>
      </c>
      <c r="AJ34" s="46"/>
      <c r="AK34" s="120"/>
      <c r="AL34" s="120"/>
      <c r="AM34" s="120"/>
      <c r="AN34" s="46">
        <v>2</v>
      </c>
      <c r="AO34" s="46">
        <f>SUM(AL5:AL31)</f>
        <v>2.3883116883116884</v>
      </c>
    </row>
    <row r="35" spans="1:41" s="16" customFormat="1" ht="14.1" customHeight="1">
      <c r="A35" s="601"/>
      <c r="B35" s="603"/>
      <c r="C35" s="39" t="s">
        <v>56</v>
      </c>
      <c r="D35" s="96"/>
      <c r="E35" s="94"/>
      <c r="F35" s="94"/>
      <c r="G35" s="94"/>
      <c r="H35" s="46">
        <f>I35</f>
        <v>0</v>
      </c>
      <c r="I35" s="46">
        <f>SUM(G7:G31)</f>
        <v>0</v>
      </c>
      <c r="J35" s="608"/>
      <c r="K35" s="39" t="s">
        <v>51</v>
      </c>
      <c r="L35" s="47"/>
      <c r="M35" s="45"/>
      <c r="N35" s="45"/>
      <c r="O35" s="45"/>
      <c r="P35" s="46">
        <f>Q35</f>
        <v>1.4500000000000002</v>
      </c>
      <c r="Q35" s="46">
        <f>SUM(O7:O31)</f>
        <v>1.4500000000000002</v>
      </c>
      <c r="R35" s="598"/>
      <c r="S35" s="39" t="s">
        <v>51</v>
      </c>
      <c r="T35" s="47"/>
      <c r="U35" s="45"/>
      <c r="V35" s="45"/>
      <c r="W35" s="45"/>
      <c r="X35" s="46">
        <f>Y35</f>
        <v>1.37</v>
      </c>
      <c r="Y35" s="46">
        <f>SUM(W7:W31)</f>
        <v>1.37</v>
      </c>
      <c r="Z35" s="598"/>
      <c r="AA35" s="39" t="s">
        <v>51</v>
      </c>
      <c r="AB35" s="47"/>
      <c r="AC35" s="45"/>
      <c r="AD35" s="45"/>
      <c r="AE35" s="45"/>
      <c r="AF35" s="46">
        <f>AG35</f>
        <v>1.7</v>
      </c>
      <c r="AG35" s="46">
        <f>SUM(AE7:AE31)</f>
        <v>1.7</v>
      </c>
      <c r="AH35" s="598"/>
      <c r="AI35" s="39" t="s">
        <v>51</v>
      </c>
      <c r="AJ35" s="47"/>
      <c r="AK35" s="45"/>
      <c r="AL35" s="45"/>
      <c r="AM35" s="45"/>
      <c r="AN35" s="46">
        <f>AO35</f>
        <v>1.7249999999999999</v>
      </c>
      <c r="AO35" s="46">
        <f>SUM(AM7:AM31)</f>
        <v>1.7249999999999999</v>
      </c>
    </row>
    <row r="36" spans="1:41" s="12" customFormat="1" ht="14.1" customHeight="1">
      <c r="A36" s="601"/>
      <c r="B36" s="603"/>
      <c r="C36" s="39" t="s">
        <v>57</v>
      </c>
      <c r="D36" s="96"/>
      <c r="E36" s="95"/>
      <c r="F36" s="95"/>
      <c r="G36" s="95"/>
      <c r="H36" s="46">
        <f>I36</f>
        <v>0</v>
      </c>
      <c r="I36" s="46">
        <f>D31</f>
        <v>0</v>
      </c>
      <c r="J36" s="608"/>
      <c r="K36" s="39" t="s">
        <v>52</v>
      </c>
      <c r="L36" s="47"/>
      <c r="M36" s="46"/>
      <c r="N36" s="46"/>
      <c r="O36" s="46"/>
      <c r="P36" s="46">
        <f>Q36</f>
        <v>0</v>
      </c>
      <c r="Q36" s="46">
        <f>L31</f>
        <v>0</v>
      </c>
      <c r="R36" s="598"/>
      <c r="S36" s="39" t="s">
        <v>52</v>
      </c>
      <c r="T36" s="47"/>
      <c r="U36" s="46"/>
      <c r="V36" s="46"/>
      <c r="W36" s="46"/>
      <c r="X36" s="46">
        <f>Y36</f>
        <v>0</v>
      </c>
      <c r="Y36" s="46">
        <f>T31</f>
        <v>0</v>
      </c>
      <c r="Z36" s="598"/>
      <c r="AA36" s="39" t="s">
        <v>52</v>
      </c>
      <c r="AB36" s="47"/>
      <c r="AC36" s="46"/>
      <c r="AD36" s="46"/>
      <c r="AE36" s="46"/>
      <c r="AF36" s="46">
        <f>AG36</f>
        <v>0</v>
      </c>
      <c r="AG36" s="46">
        <f>AB31</f>
        <v>0</v>
      </c>
      <c r="AH36" s="598"/>
      <c r="AI36" s="39" t="s">
        <v>52</v>
      </c>
      <c r="AJ36" s="47"/>
      <c r="AK36" s="46"/>
      <c r="AL36" s="46"/>
      <c r="AM36" s="46"/>
      <c r="AN36" s="46">
        <f>AO36</f>
        <v>0</v>
      </c>
      <c r="AO36" s="46">
        <v>0</v>
      </c>
    </row>
    <row r="37" spans="1:41" s="12" customFormat="1" ht="14.1" customHeight="1">
      <c r="A37" s="601"/>
      <c r="B37" s="603"/>
      <c r="C37" s="37" t="s">
        <v>59</v>
      </c>
      <c r="D37" s="96"/>
      <c r="E37" s="96"/>
      <c r="F37" s="96"/>
      <c r="G37" s="96"/>
      <c r="H37" s="46">
        <f>I37</f>
        <v>0</v>
      </c>
      <c r="I37" s="46">
        <v>0</v>
      </c>
      <c r="J37" s="608"/>
      <c r="K37" s="37" t="s">
        <v>59</v>
      </c>
      <c r="L37" s="47"/>
      <c r="M37" s="47"/>
      <c r="N37" s="47"/>
      <c r="O37" s="47"/>
      <c r="P37" s="46">
        <f>Q37</f>
        <v>0</v>
      </c>
      <c r="Q37" s="46">
        <v>0</v>
      </c>
      <c r="R37" s="598"/>
      <c r="S37" s="37" t="s">
        <v>59</v>
      </c>
      <c r="T37" s="47"/>
      <c r="U37" s="47"/>
      <c r="V37" s="47"/>
      <c r="W37" s="47"/>
      <c r="X37" s="46">
        <f>Y37</f>
        <v>0</v>
      </c>
      <c r="Y37" s="46">
        <v>0</v>
      </c>
      <c r="Z37" s="598"/>
      <c r="AA37" s="37" t="s">
        <v>59</v>
      </c>
      <c r="AB37" s="47"/>
      <c r="AC37" s="47"/>
      <c r="AD37" s="47"/>
      <c r="AE37" s="47"/>
      <c r="AF37" s="46">
        <f>AG37</f>
        <v>0</v>
      </c>
      <c r="AG37" s="46">
        <v>0</v>
      </c>
      <c r="AH37" s="598"/>
      <c r="AI37" s="37" t="s">
        <v>98</v>
      </c>
      <c r="AJ37" s="47"/>
      <c r="AK37" s="47"/>
      <c r="AL37" s="47"/>
      <c r="AM37" s="47"/>
      <c r="AN37" s="46">
        <f>AO37</f>
        <v>1</v>
      </c>
      <c r="AO37" s="46">
        <v>1</v>
      </c>
    </row>
    <row r="38" spans="1:41" s="12" customFormat="1" ht="14.1" customHeight="1">
      <c r="A38" s="601"/>
      <c r="B38" s="603"/>
      <c r="C38" s="37" t="s">
        <v>90</v>
      </c>
      <c r="D38" s="96"/>
      <c r="E38" s="96"/>
      <c r="F38" s="96"/>
      <c r="G38" s="96"/>
      <c r="H38" s="46">
        <v>0</v>
      </c>
      <c r="I38" s="46">
        <v>0</v>
      </c>
      <c r="J38" s="608"/>
      <c r="K38" s="37" t="s">
        <v>90</v>
      </c>
      <c r="L38" s="47"/>
      <c r="M38" s="47"/>
      <c r="N38" s="47"/>
      <c r="O38" s="47"/>
      <c r="P38" s="46">
        <v>2.5</v>
      </c>
      <c r="Q38" s="46">
        <v>2.5</v>
      </c>
      <c r="R38" s="598"/>
      <c r="S38" s="37" t="s">
        <v>90</v>
      </c>
      <c r="T38" s="47"/>
      <c r="U38" s="47"/>
      <c r="V38" s="47"/>
      <c r="W38" s="47"/>
      <c r="X38" s="46">
        <v>2.5</v>
      </c>
      <c r="Y38" s="46">
        <v>2.5</v>
      </c>
      <c r="Z38" s="598"/>
      <c r="AA38" s="37" t="s">
        <v>90</v>
      </c>
      <c r="AB38" s="47"/>
      <c r="AC38" s="47"/>
      <c r="AD38" s="47"/>
      <c r="AE38" s="47"/>
      <c r="AF38" s="46">
        <v>2.5</v>
      </c>
      <c r="AG38" s="46">
        <v>2.5</v>
      </c>
      <c r="AH38" s="598"/>
      <c r="AI38" s="37" t="s">
        <v>90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2" customFormat="1" ht="14.1" customHeight="1">
      <c r="A39" s="602"/>
      <c r="B39" s="604"/>
      <c r="C39" s="39" t="s">
        <v>58</v>
      </c>
      <c r="D39" s="96"/>
      <c r="E39" s="96"/>
      <c r="F39" s="96"/>
      <c r="G39" s="96"/>
      <c r="H39" s="48">
        <f>(H33*70)+(H34*75)+(H35*25)+(H36*60)+(H37*150)+(H38*45)</f>
        <v>0</v>
      </c>
      <c r="I39" s="48">
        <f>(I33*70)+(I34*75)+(I35*25)+(I36*60)+(I37*150)+(I38*45)</f>
        <v>0</v>
      </c>
      <c r="J39" s="609"/>
      <c r="K39" s="39" t="s">
        <v>36</v>
      </c>
      <c r="L39" s="47"/>
      <c r="M39" s="47"/>
      <c r="N39" s="47"/>
      <c r="O39" s="47"/>
      <c r="P39" s="48">
        <f>(P33*70)+(P34*75)+(P35*25)+(P36*60)+(P37*150)+(P38*45)</f>
        <v>613.75</v>
      </c>
      <c r="Q39" s="48">
        <f>(Q33*70)+(Q34*75)+(Q35*25)+(Q36*60)+(Q37*150)+(Q38*45)</f>
        <v>732.24524658348184</v>
      </c>
      <c r="R39" s="599"/>
      <c r="S39" s="39" t="s">
        <v>36</v>
      </c>
      <c r="T39" s="47"/>
      <c r="U39" s="47"/>
      <c r="V39" s="47"/>
      <c r="W39" s="47"/>
      <c r="X39" s="48">
        <f>(X33*70)+(X34*75)+(X35*25)+(X36*60)+(X37*150)+(X38*45)</f>
        <v>611.75</v>
      </c>
      <c r="Y39" s="48">
        <f>(Y33*70)+(Y34*75)+(Y35*25)+(Y36*60)+(Y37*150)+(Y38*45)</f>
        <v>684.64915966386559</v>
      </c>
      <c r="Z39" s="599"/>
      <c r="AA39" s="39" t="s">
        <v>36</v>
      </c>
      <c r="AB39" s="47"/>
      <c r="AC39" s="47"/>
      <c r="AD39" s="47"/>
      <c r="AE39" s="47"/>
      <c r="AF39" s="48">
        <f>(AF33*70)+(AF34*75)+(AF35*25)+(AF36*60)+(AF37*150)+(AF38*45)</f>
        <v>620</v>
      </c>
      <c r="AG39" s="48">
        <f>(AG33*70)+(AG34*75)+(AG35*25)+(AG36*60)+(AG37*150)+(AG38*45)</f>
        <v>730</v>
      </c>
      <c r="AH39" s="599"/>
      <c r="AI39" s="39" t="s">
        <v>36</v>
      </c>
      <c r="AJ39" s="47"/>
      <c r="AK39" s="47"/>
      <c r="AL39" s="47"/>
      <c r="AM39" s="47"/>
      <c r="AN39" s="48">
        <f>(AN33*70)+(AN34*75)+(AN35*25)+(AN36*60)+(AN37*150)+(AN38*45)</f>
        <v>770.625</v>
      </c>
      <c r="AO39" s="48">
        <f>(AO33*70)+(AO34*75)+(AO35*25)+(AO36*60)+(AO37*150)+(AO38*45)</f>
        <v>834.74837662337666</v>
      </c>
    </row>
    <row r="40" spans="1:41" ht="6.75" customHeight="1">
      <c r="B40" s="12"/>
      <c r="C40" s="43"/>
      <c r="J40" s="12"/>
      <c r="K40" s="43"/>
      <c r="L40" s="12"/>
      <c r="R40" s="12"/>
      <c r="S40" s="12"/>
      <c r="Z40" s="12"/>
      <c r="AA40" s="43"/>
      <c r="AH40" s="12"/>
      <c r="AI40" s="43"/>
    </row>
    <row r="41" spans="1:41" ht="19.5" customHeight="1">
      <c r="B41" s="12"/>
      <c r="C41" s="43" t="s">
        <v>46</v>
      </c>
      <c r="J41" s="12"/>
      <c r="K41" s="43" t="s">
        <v>53</v>
      </c>
      <c r="L41" s="12"/>
      <c r="R41" s="12"/>
      <c r="S41" s="12" t="s">
        <v>47</v>
      </c>
      <c r="Z41" s="12"/>
      <c r="AA41" s="43"/>
      <c r="AH41" s="12"/>
      <c r="AI41" s="43"/>
    </row>
    <row r="42" spans="1:41" ht="18.75" customHeight="1">
      <c r="B42" s="12"/>
      <c r="C42" s="587" t="s">
        <v>81</v>
      </c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R42" s="12"/>
      <c r="S42" s="12"/>
      <c r="Z42" s="12"/>
      <c r="AA42" s="43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C42:O42"/>
    <mergeCell ref="A21:A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K22:K24"/>
    <mergeCell ref="A5:A7"/>
    <mergeCell ref="A8:A14"/>
    <mergeCell ref="A15:A20"/>
    <mergeCell ref="AI22:AI24"/>
    <mergeCell ref="AA22:AA24"/>
    <mergeCell ref="AH33:AH39"/>
    <mergeCell ref="A33:A39"/>
    <mergeCell ref="B33:B39"/>
    <mergeCell ref="J33:J39"/>
    <mergeCell ref="R33:R39"/>
    <mergeCell ref="Z33:Z39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47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2" customWidth="1"/>
    <col min="3" max="3" width="10.625" style="43" customWidth="1"/>
    <col min="4" max="4" width="4.625" customWidth="1"/>
    <col min="5" max="5" width="10.875" hidden="1" customWidth="1"/>
    <col min="6" max="6" width="10.875" style="5" hidden="1" customWidth="1"/>
    <col min="7" max="7" width="4.625" style="5" hidden="1" customWidth="1"/>
    <col min="8" max="8" width="3.625" style="31" customWidth="1"/>
    <col min="9" max="9" width="4.625" customWidth="1"/>
    <col min="10" max="10" width="3.625" style="12" customWidth="1"/>
    <col min="11" max="11" width="10.625" style="43" customWidth="1"/>
    <col min="12" max="12" width="4.625" style="12" customWidth="1"/>
    <col min="13" max="13" width="3.75" hidden="1" customWidth="1"/>
    <col min="14" max="14" width="10.875" hidden="1" customWidth="1"/>
    <col min="15" max="15" width="4.625" hidden="1" customWidth="1"/>
    <col min="16" max="16" width="3.625" style="31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5.25" hidden="1" customWidth="1"/>
    <col min="22" max="22" width="10.875" hidden="1" customWidth="1"/>
    <col min="23" max="23" width="4.625" hidden="1" customWidth="1"/>
    <col min="24" max="24" width="3.625" style="31" customWidth="1"/>
    <col min="25" max="25" width="4.625" customWidth="1"/>
    <col min="26" max="26" width="3.625" style="12" customWidth="1"/>
    <col min="27" max="27" width="10.625" style="43" customWidth="1"/>
    <col min="28" max="28" width="4.625" customWidth="1"/>
    <col min="29" max="29" width="2.375" hidden="1" customWidth="1"/>
    <col min="30" max="30" width="10.875" hidden="1" customWidth="1"/>
    <col min="31" max="31" width="4.625" hidden="1" customWidth="1"/>
    <col min="32" max="32" width="3.625" style="31" customWidth="1"/>
    <col min="33" max="33" width="4.625" customWidth="1"/>
    <col min="34" max="34" width="3.625" style="12" customWidth="1"/>
    <col min="35" max="35" width="10.625" style="43" customWidth="1"/>
    <col min="36" max="36" width="4.625" customWidth="1"/>
    <col min="37" max="37" width="4.125" hidden="1" customWidth="1"/>
    <col min="38" max="38" width="10.875" hidden="1" customWidth="1"/>
    <col min="39" max="39" width="4.625" hidden="1" customWidth="1"/>
    <col min="40" max="40" width="3.625" style="31" customWidth="1"/>
    <col min="41" max="41" width="4.625" customWidth="1"/>
  </cols>
  <sheetData>
    <row r="1" spans="1:49" ht="19.5" customHeight="1">
      <c r="A1" s="8"/>
      <c r="B1" s="40"/>
      <c r="C1" s="40"/>
      <c r="D1" s="588" t="s">
        <v>17</v>
      </c>
      <c r="E1" s="588"/>
      <c r="F1" s="588"/>
      <c r="G1" s="588"/>
      <c r="H1" s="588"/>
      <c r="I1" s="588"/>
      <c r="J1" s="588"/>
      <c r="K1" s="5" t="s">
        <v>586</v>
      </c>
      <c r="L1" t="s">
        <v>441</v>
      </c>
      <c r="Z1" s="40"/>
      <c r="AA1" s="40"/>
      <c r="AB1" s="8"/>
      <c r="AC1" s="8"/>
      <c r="AD1" s="8"/>
      <c r="AE1" s="8"/>
      <c r="AG1" s="8"/>
      <c r="AH1" s="40"/>
      <c r="AI1" s="40"/>
      <c r="AJ1" s="8"/>
      <c r="AK1" s="8"/>
      <c r="AL1" s="8"/>
      <c r="AM1" s="8"/>
      <c r="AO1" s="8"/>
    </row>
    <row r="2" spans="1:49" ht="14.1" customHeight="1">
      <c r="A2" s="2" t="s">
        <v>14</v>
      </c>
      <c r="B2" s="41" t="s">
        <v>37</v>
      </c>
      <c r="C2" s="42" t="s">
        <v>38</v>
      </c>
      <c r="D2" s="595">
        <v>236</v>
      </c>
      <c r="E2" s="595"/>
      <c r="F2" s="28"/>
      <c r="G2" s="28"/>
      <c r="H2" s="28"/>
      <c r="I2" s="28"/>
      <c r="J2" s="44"/>
      <c r="K2" s="589" t="s">
        <v>310</v>
      </c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</row>
    <row r="3" spans="1:49" s="12" customFormat="1" ht="14.1" customHeight="1">
      <c r="A3" s="591" t="s">
        <v>6</v>
      </c>
      <c r="B3" s="13"/>
      <c r="C3" s="592">
        <v>46006</v>
      </c>
      <c r="D3" s="592"/>
      <c r="E3" s="17"/>
      <c r="F3" s="17"/>
      <c r="G3" s="17"/>
      <c r="H3" s="27"/>
      <c r="I3" s="13" t="s">
        <v>7</v>
      </c>
      <c r="J3" s="13"/>
      <c r="K3" s="592">
        <f>C3+1</f>
        <v>46007</v>
      </c>
      <c r="L3" s="592"/>
      <c r="M3" s="17"/>
      <c r="N3" s="17"/>
      <c r="O3" s="17"/>
      <c r="P3" s="27"/>
      <c r="Q3" s="13" t="s">
        <v>8</v>
      </c>
      <c r="R3" s="117"/>
      <c r="S3" s="592">
        <f>C3+2</f>
        <v>46008</v>
      </c>
      <c r="T3" s="592"/>
      <c r="U3" s="17"/>
      <c r="V3" s="17"/>
      <c r="W3" s="17"/>
      <c r="X3" s="27"/>
      <c r="Y3" s="13" t="s">
        <v>9</v>
      </c>
      <c r="Z3" s="117"/>
      <c r="AA3" s="592">
        <f>C3+3</f>
        <v>46009</v>
      </c>
      <c r="AB3" s="592"/>
      <c r="AC3" s="17"/>
      <c r="AD3" s="17"/>
      <c r="AE3" s="17"/>
      <c r="AF3" s="27"/>
      <c r="AG3" s="13" t="s">
        <v>10</v>
      </c>
      <c r="AH3" s="117"/>
      <c r="AI3" s="592">
        <f>C3+4</f>
        <v>46010</v>
      </c>
      <c r="AJ3" s="592"/>
      <c r="AK3" s="17"/>
      <c r="AL3" s="17"/>
      <c r="AM3" s="17"/>
      <c r="AN3" s="27"/>
      <c r="AO3" s="13" t="s">
        <v>79</v>
      </c>
    </row>
    <row r="4" spans="1:49" s="12" customFormat="1" ht="14.1" customHeight="1">
      <c r="A4" s="591"/>
      <c r="B4" s="13" t="s">
        <v>39</v>
      </c>
      <c r="C4" s="13" t="s">
        <v>40</v>
      </c>
      <c r="D4" s="13" t="s">
        <v>15</v>
      </c>
      <c r="E4" s="13" t="s">
        <v>30</v>
      </c>
      <c r="F4" s="13" t="s">
        <v>31</v>
      </c>
      <c r="G4" s="13" t="s">
        <v>34</v>
      </c>
      <c r="H4" s="27" t="s">
        <v>33</v>
      </c>
      <c r="I4" s="13" t="s">
        <v>48</v>
      </c>
      <c r="J4" s="13" t="s">
        <v>43</v>
      </c>
      <c r="K4" s="13" t="s">
        <v>44</v>
      </c>
      <c r="L4" s="13" t="s">
        <v>45</v>
      </c>
      <c r="M4" s="13" t="s">
        <v>30</v>
      </c>
      <c r="N4" s="13" t="s">
        <v>31</v>
      </c>
      <c r="O4" s="13" t="s">
        <v>34</v>
      </c>
      <c r="P4" s="27" t="s">
        <v>29</v>
      </c>
      <c r="Q4" s="13" t="s">
        <v>48</v>
      </c>
      <c r="R4" s="117" t="s">
        <v>11</v>
      </c>
      <c r="S4" s="13" t="s">
        <v>12</v>
      </c>
      <c r="T4" s="13" t="s">
        <v>15</v>
      </c>
      <c r="U4" s="13" t="s">
        <v>30</v>
      </c>
      <c r="V4" s="13" t="s">
        <v>31</v>
      </c>
      <c r="W4" s="13" t="s">
        <v>34</v>
      </c>
      <c r="X4" s="27" t="s">
        <v>33</v>
      </c>
      <c r="Y4" s="13" t="s">
        <v>48</v>
      </c>
      <c r="Z4" s="117" t="s">
        <v>11</v>
      </c>
      <c r="AA4" s="13" t="s">
        <v>12</v>
      </c>
      <c r="AB4" s="13" t="s">
        <v>15</v>
      </c>
      <c r="AC4" s="13" t="s">
        <v>30</v>
      </c>
      <c r="AD4" s="13" t="s">
        <v>31</v>
      </c>
      <c r="AE4" s="13" t="s">
        <v>34</v>
      </c>
      <c r="AF4" s="27" t="s">
        <v>33</v>
      </c>
      <c r="AG4" s="13" t="s">
        <v>48</v>
      </c>
      <c r="AH4" s="117" t="s">
        <v>39</v>
      </c>
      <c r="AI4" s="13" t="s">
        <v>40</v>
      </c>
      <c r="AJ4" s="13" t="s">
        <v>15</v>
      </c>
      <c r="AK4" s="13" t="s">
        <v>30</v>
      </c>
      <c r="AL4" s="13" t="s">
        <v>31</v>
      </c>
      <c r="AM4" s="13" t="s">
        <v>34</v>
      </c>
      <c r="AN4" s="27" t="s">
        <v>33</v>
      </c>
      <c r="AO4" s="13" t="s">
        <v>48</v>
      </c>
    </row>
    <row r="5" spans="1:49" s="12" customFormat="1" ht="14.1" customHeight="1">
      <c r="A5" s="593" t="s">
        <v>13</v>
      </c>
      <c r="B5" s="73" t="s">
        <v>356</v>
      </c>
      <c r="C5" s="114" t="s">
        <v>105</v>
      </c>
      <c r="D5" s="115">
        <v>90</v>
      </c>
      <c r="E5" s="67">
        <f>D5/20</f>
        <v>4.5</v>
      </c>
      <c r="F5" s="13"/>
      <c r="G5" s="13"/>
      <c r="H5" s="104">
        <f>(D5*$D$2)/1000</f>
        <v>21.24</v>
      </c>
      <c r="I5" s="124"/>
      <c r="J5" s="73" t="s">
        <v>106</v>
      </c>
      <c r="K5" s="114" t="s">
        <v>105</v>
      </c>
      <c r="L5" s="115">
        <v>80</v>
      </c>
      <c r="M5" s="67">
        <f>L5/20</f>
        <v>4</v>
      </c>
      <c r="N5" s="13"/>
      <c r="O5" s="13"/>
      <c r="P5" s="104">
        <f>(L5*$D$2)/1000</f>
        <v>18.88</v>
      </c>
      <c r="Q5" s="65"/>
      <c r="R5" s="73" t="s">
        <v>78</v>
      </c>
      <c r="S5" s="114" t="s">
        <v>105</v>
      </c>
      <c r="T5" s="115">
        <v>100</v>
      </c>
      <c r="U5" s="67">
        <f>T5/20</f>
        <v>5</v>
      </c>
      <c r="V5" s="13"/>
      <c r="W5" s="13"/>
      <c r="X5" s="104">
        <f>(T5*$D$2)/1000</f>
        <v>23.6</v>
      </c>
      <c r="Y5" s="124"/>
      <c r="Z5" s="73" t="s">
        <v>106</v>
      </c>
      <c r="AA5" s="114" t="s">
        <v>105</v>
      </c>
      <c r="AB5" s="115">
        <v>80</v>
      </c>
      <c r="AC5" s="67">
        <f>AB5/20</f>
        <v>4</v>
      </c>
      <c r="AD5" s="13"/>
      <c r="AE5" s="13"/>
      <c r="AF5" s="104">
        <f>(AB5*$D$2)/1000</f>
        <v>18.88</v>
      </c>
      <c r="AG5" s="65"/>
      <c r="AH5" s="73" t="s">
        <v>576</v>
      </c>
      <c r="AI5" s="114" t="s">
        <v>105</v>
      </c>
      <c r="AJ5" s="115">
        <v>70</v>
      </c>
      <c r="AK5" s="67">
        <f>AJ5/20</f>
        <v>3.5</v>
      </c>
      <c r="AL5" s="13"/>
      <c r="AM5" s="13"/>
      <c r="AN5" s="104">
        <f>(AJ5*$D$2)/1000</f>
        <v>16.52</v>
      </c>
      <c r="AO5" s="65"/>
      <c r="AQ5" s="305"/>
      <c r="AR5" s="306"/>
      <c r="AS5" s="297"/>
      <c r="AT5" s="295"/>
      <c r="AU5" s="307"/>
      <c r="AV5" s="307"/>
      <c r="AW5" s="299"/>
    </row>
    <row r="6" spans="1:49" s="12" customFormat="1" ht="14.1" customHeight="1">
      <c r="A6" s="593"/>
      <c r="B6" s="66" t="s">
        <v>107</v>
      </c>
      <c r="C6" s="74" t="s">
        <v>574</v>
      </c>
      <c r="D6" s="75">
        <v>10</v>
      </c>
      <c r="E6" s="67">
        <f>D6/20</f>
        <v>0.5</v>
      </c>
      <c r="F6" s="67"/>
      <c r="G6" s="13"/>
      <c r="H6" s="104">
        <f>(D6*$D$2)/1000</f>
        <v>2.36</v>
      </c>
      <c r="I6" s="125"/>
      <c r="J6" s="66" t="s">
        <v>107</v>
      </c>
      <c r="K6" s="74" t="s">
        <v>108</v>
      </c>
      <c r="L6" s="75">
        <v>20</v>
      </c>
      <c r="M6" s="67">
        <f>L6/20</f>
        <v>1</v>
      </c>
      <c r="N6" s="67"/>
      <c r="O6" s="13"/>
      <c r="P6" s="104">
        <f>(L6*$D$2)/1000</f>
        <v>4.72</v>
      </c>
      <c r="Q6" s="108"/>
      <c r="R6" s="66" t="s">
        <v>107</v>
      </c>
      <c r="S6" s="74"/>
      <c r="T6" s="75"/>
      <c r="U6" s="67"/>
      <c r="V6" s="67"/>
      <c r="W6" s="13"/>
      <c r="X6" s="104"/>
      <c r="Y6" s="65"/>
      <c r="Z6" s="66" t="s">
        <v>107</v>
      </c>
      <c r="AA6" s="74" t="s">
        <v>108</v>
      </c>
      <c r="AB6" s="75">
        <v>20</v>
      </c>
      <c r="AC6" s="67">
        <f>AB6/20</f>
        <v>1</v>
      </c>
      <c r="AD6" s="67"/>
      <c r="AE6" s="13"/>
      <c r="AF6" s="104">
        <f>(AB6*$D$2)/1000</f>
        <v>4.72</v>
      </c>
      <c r="AG6" s="108"/>
      <c r="AH6" s="66" t="s">
        <v>577</v>
      </c>
      <c r="AI6" s="74" t="s">
        <v>575</v>
      </c>
      <c r="AJ6" s="75">
        <v>10</v>
      </c>
      <c r="AK6" s="67">
        <f>AJ6/20</f>
        <v>0.5</v>
      </c>
      <c r="AL6" s="67"/>
      <c r="AM6" s="13"/>
      <c r="AN6" s="104">
        <f>(AJ6*$D$2)/1000</f>
        <v>2.36</v>
      </c>
      <c r="AO6" s="65"/>
      <c r="AQ6" s="308"/>
      <c r="AR6" s="306"/>
      <c r="AS6" s="309"/>
      <c r="AT6" s="295"/>
      <c r="AU6" s="295"/>
      <c r="AV6" s="298"/>
      <c r="AW6" s="310"/>
    </row>
    <row r="7" spans="1:49" s="12" customFormat="1" ht="14.1" customHeight="1">
      <c r="A7" s="593"/>
      <c r="B7" s="19" t="s">
        <v>109</v>
      </c>
      <c r="C7" s="6"/>
      <c r="D7" s="13"/>
      <c r="E7" s="13"/>
      <c r="F7" s="13"/>
      <c r="G7" s="13"/>
      <c r="H7" s="27"/>
      <c r="I7" s="125"/>
      <c r="J7" s="19" t="s">
        <v>109</v>
      </c>
      <c r="K7" s="6"/>
      <c r="L7" s="13"/>
      <c r="M7" s="13"/>
      <c r="N7" s="13"/>
      <c r="O7" s="13"/>
      <c r="P7" s="27"/>
      <c r="Q7" s="108"/>
      <c r="R7" s="19" t="s">
        <v>109</v>
      </c>
      <c r="S7" s="6"/>
      <c r="T7" s="13"/>
      <c r="U7" s="13"/>
      <c r="V7" s="13"/>
      <c r="W7" s="13"/>
      <c r="X7" s="27"/>
      <c r="Y7" s="65"/>
      <c r="Z7" s="19" t="s">
        <v>109</v>
      </c>
      <c r="AA7" s="6"/>
      <c r="AB7" s="13"/>
      <c r="AC7" s="13"/>
      <c r="AD7" s="13"/>
      <c r="AE7" s="13"/>
      <c r="AF7" s="27"/>
      <c r="AG7" s="108"/>
      <c r="AH7" s="19" t="s">
        <v>109</v>
      </c>
      <c r="AI7" s="6"/>
      <c r="AJ7" s="13"/>
      <c r="AK7" s="13"/>
      <c r="AL7" s="13"/>
      <c r="AM7" s="13"/>
      <c r="AN7" s="27"/>
      <c r="AO7" s="65"/>
      <c r="AQ7" s="297"/>
      <c r="AR7" s="306"/>
      <c r="AS7" s="309"/>
      <c r="AT7" s="307"/>
      <c r="AU7" s="307"/>
      <c r="AV7" s="307"/>
      <c r="AW7" s="311"/>
    </row>
    <row r="8" spans="1:49" s="12" customFormat="1" ht="14.1" customHeight="1">
      <c r="A8" s="593" t="s">
        <v>2</v>
      </c>
      <c r="B8" s="53" t="s">
        <v>196</v>
      </c>
      <c r="C8" s="473" t="s">
        <v>512</v>
      </c>
      <c r="D8" s="251">
        <v>60</v>
      </c>
      <c r="E8" s="126"/>
      <c r="F8" s="126">
        <f>D8/35</f>
        <v>1.7142857142857142</v>
      </c>
      <c r="G8" s="87"/>
      <c r="H8" s="104">
        <f>(D8*$D$2)/1000</f>
        <v>14.16</v>
      </c>
      <c r="I8" s="86"/>
      <c r="J8" s="51" t="s">
        <v>173</v>
      </c>
      <c r="K8" s="84" t="s">
        <v>472</v>
      </c>
      <c r="L8" s="88">
        <v>70</v>
      </c>
      <c r="M8" s="172"/>
      <c r="N8" s="91">
        <f>L8*0.9/40</f>
        <v>1.575</v>
      </c>
      <c r="O8" s="173"/>
      <c r="P8" s="98"/>
      <c r="Q8" s="89"/>
      <c r="R8" s="51" t="s">
        <v>380</v>
      </c>
      <c r="S8" s="84" t="s">
        <v>154</v>
      </c>
      <c r="T8" s="88">
        <v>80</v>
      </c>
      <c r="U8" s="126"/>
      <c r="V8" s="126">
        <f>T8/140</f>
        <v>0.5714285714285714</v>
      </c>
      <c r="W8" s="88"/>
      <c r="X8" s="127">
        <f>(T8*$D$2)/1000</f>
        <v>18.88</v>
      </c>
      <c r="Y8" s="86"/>
      <c r="Z8" s="337" t="s">
        <v>523</v>
      </c>
      <c r="AA8" s="84" t="s">
        <v>525</v>
      </c>
      <c r="AB8" s="88">
        <v>85</v>
      </c>
      <c r="AC8" s="172"/>
      <c r="AD8" s="91">
        <f>AB8/35</f>
        <v>2.4285714285714284</v>
      </c>
      <c r="AE8" s="87"/>
      <c r="AF8" s="104">
        <f>(AB8*$D$2)/1000</f>
        <v>20.059999999999999</v>
      </c>
      <c r="AG8" s="89"/>
      <c r="AH8" s="337" t="s">
        <v>204</v>
      </c>
      <c r="AI8" s="84" t="s">
        <v>202</v>
      </c>
      <c r="AJ8" s="88">
        <v>95</v>
      </c>
      <c r="AK8" s="172"/>
      <c r="AL8" s="91">
        <f>AJ8*0.8/35</f>
        <v>2.1714285714285713</v>
      </c>
      <c r="AM8" s="87"/>
      <c r="AN8" s="104">
        <f>(AJ8*$D$2)/1000</f>
        <v>22.42</v>
      </c>
      <c r="AO8" s="89"/>
      <c r="AQ8" s="297"/>
      <c r="AR8" s="306"/>
      <c r="AS8" s="297"/>
      <c r="AT8" s="280"/>
      <c r="AU8" s="297"/>
      <c r="AV8" s="280"/>
      <c r="AW8" s="299"/>
    </row>
    <row r="9" spans="1:49" s="12" customFormat="1" ht="14.1" customHeight="1">
      <c r="A9" s="593"/>
      <c r="B9" s="92" t="s">
        <v>164</v>
      </c>
      <c r="C9" s="473" t="s">
        <v>559</v>
      </c>
      <c r="D9" s="251">
        <v>30</v>
      </c>
      <c r="E9" s="126"/>
      <c r="F9" s="126">
        <f>D9/35</f>
        <v>0.8571428571428571</v>
      </c>
      <c r="G9" s="87"/>
      <c r="H9" s="104">
        <f>(D9*$D$2)/1000</f>
        <v>7.08</v>
      </c>
      <c r="I9" s="89"/>
      <c r="J9" s="92" t="s">
        <v>175</v>
      </c>
      <c r="K9" s="84"/>
      <c r="L9" s="88"/>
      <c r="M9" s="126"/>
      <c r="N9" s="126"/>
      <c r="O9" s="85"/>
      <c r="P9" s="98"/>
      <c r="Q9" s="86"/>
      <c r="R9" s="92" t="s">
        <v>381</v>
      </c>
      <c r="S9" s="84" t="s">
        <v>382</v>
      </c>
      <c r="T9" s="88">
        <v>10</v>
      </c>
      <c r="U9" s="126"/>
      <c r="V9" s="88">
        <f>T9/35</f>
        <v>0.2857142857142857</v>
      </c>
      <c r="W9" s="88"/>
      <c r="X9" s="127">
        <f t="shared" ref="X9:X11" si="0">(T9*$D$2)/1000</f>
        <v>2.36</v>
      </c>
      <c r="Y9" s="86"/>
      <c r="Z9" s="92" t="s">
        <v>223</v>
      </c>
      <c r="AA9" s="145" t="s">
        <v>362</v>
      </c>
      <c r="AB9" s="161">
        <v>20</v>
      </c>
      <c r="AC9" s="126"/>
      <c r="AD9" s="126"/>
      <c r="AE9" s="87">
        <f>AB9/100</f>
        <v>0.2</v>
      </c>
      <c r="AF9" s="104">
        <f>(AB9*$D$2)/1000</f>
        <v>4.72</v>
      </c>
      <c r="AG9" s="86"/>
      <c r="AH9" s="92" t="s">
        <v>205</v>
      </c>
      <c r="AI9" s="145" t="s">
        <v>206</v>
      </c>
      <c r="AJ9" s="161">
        <v>2</v>
      </c>
      <c r="AK9" s="126"/>
      <c r="AL9" s="126"/>
      <c r="AM9" s="140"/>
      <c r="AN9" s="104">
        <f>(AJ9*$D$2)/1000</f>
        <v>0.47199999999999998</v>
      </c>
      <c r="AO9" s="86"/>
      <c r="AQ9" s="297"/>
      <c r="AR9" s="306"/>
      <c r="AS9" s="297"/>
      <c r="AT9" s="297"/>
      <c r="AU9" s="280"/>
      <c r="AV9" s="280"/>
      <c r="AW9" s="299"/>
    </row>
    <row r="10" spans="1:49" s="12" customFormat="1" ht="14.1" customHeight="1">
      <c r="A10" s="593"/>
      <c r="B10" s="92" t="s">
        <v>316</v>
      </c>
      <c r="C10" s="187" t="s">
        <v>362</v>
      </c>
      <c r="D10" s="251">
        <v>10</v>
      </c>
      <c r="E10" s="126"/>
      <c r="F10" s="126"/>
      <c r="G10" s="91">
        <f>D10/100</f>
        <v>0.1</v>
      </c>
      <c r="H10" s="104">
        <f>(D10*$D$2)/1000</f>
        <v>2.36</v>
      </c>
      <c r="I10" s="86"/>
      <c r="J10" s="92" t="s">
        <v>143</v>
      </c>
      <c r="K10" s="84"/>
      <c r="L10" s="88"/>
      <c r="M10" s="126"/>
      <c r="N10" s="126"/>
      <c r="O10" s="87"/>
      <c r="P10" s="98"/>
      <c r="Q10" s="430"/>
      <c r="R10" s="92" t="s">
        <v>94</v>
      </c>
      <c r="S10" s="84" t="s">
        <v>358</v>
      </c>
      <c r="T10" s="88">
        <v>1</v>
      </c>
      <c r="U10" s="126"/>
      <c r="V10" s="133"/>
      <c r="W10" s="88"/>
      <c r="X10" s="127">
        <f t="shared" si="0"/>
        <v>0.23599999999999999</v>
      </c>
      <c r="Y10" s="86"/>
      <c r="Z10" s="92" t="s">
        <v>110</v>
      </c>
      <c r="AA10" s="145" t="s">
        <v>526</v>
      </c>
      <c r="AB10" s="161">
        <v>2</v>
      </c>
      <c r="AC10" s="177"/>
      <c r="AD10" s="126"/>
      <c r="AE10" s="140"/>
      <c r="AF10" s="104">
        <f>(AB10*$D$2)/1000</f>
        <v>0.47199999999999998</v>
      </c>
      <c r="AG10" s="86"/>
      <c r="AH10" s="92" t="s">
        <v>110</v>
      </c>
      <c r="AI10" s="145" t="s">
        <v>207</v>
      </c>
      <c r="AJ10" s="161">
        <v>1</v>
      </c>
      <c r="AK10" s="177"/>
      <c r="AL10" s="126"/>
      <c r="AM10" s="140"/>
      <c r="AN10" s="104">
        <f>(AJ10*$D$2)/1000</f>
        <v>0.23599999999999999</v>
      </c>
      <c r="AO10" s="86"/>
      <c r="AQ10" s="297"/>
      <c r="AR10" s="306"/>
      <c r="AS10" s="297"/>
      <c r="AT10" s="312"/>
      <c r="AU10" s="297"/>
      <c r="AV10" s="280"/>
      <c r="AW10" s="299"/>
    </row>
    <row r="11" spans="1:49" s="12" customFormat="1" ht="14.1" customHeight="1">
      <c r="A11" s="594"/>
      <c r="B11" s="183" t="s">
        <v>210</v>
      </c>
      <c r="C11" s="194" t="s">
        <v>513</v>
      </c>
      <c r="D11" s="193">
        <v>30</v>
      </c>
      <c r="E11" s="126"/>
      <c r="F11" s="126"/>
      <c r="G11" s="91">
        <f>D11/100</f>
        <v>0.3</v>
      </c>
      <c r="H11" s="104">
        <f>(D11*$D$2)/1000</f>
        <v>7.08</v>
      </c>
      <c r="I11" s="86"/>
      <c r="J11" s="301" t="s">
        <v>316</v>
      </c>
      <c r="K11" s="84"/>
      <c r="L11" s="88"/>
      <c r="M11" s="55"/>
      <c r="N11" s="55"/>
      <c r="O11" s="87"/>
      <c r="P11" s="98"/>
      <c r="Q11" s="86"/>
      <c r="R11" s="92" t="s">
        <v>383</v>
      </c>
      <c r="S11" s="84" t="s">
        <v>384</v>
      </c>
      <c r="T11" s="88">
        <v>3</v>
      </c>
      <c r="U11" s="126"/>
      <c r="V11" s="133"/>
      <c r="W11" s="88"/>
      <c r="X11" s="127">
        <f t="shared" si="0"/>
        <v>0.70799999999999996</v>
      </c>
      <c r="Y11" s="89"/>
      <c r="Z11" s="92" t="s">
        <v>524</v>
      </c>
      <c r="AA11" s="99" t="s">
        <v>160</v>
      </c>
      <c r="AB11" s="161">
        <v>12</v>
      </c>
      <c r="AC11" s="126"/>
      <c r="AD11" s="126"/>
      <c r="AE11" s="87">
        <f>AB11/100</f>
        <v>0.12</v>
      </c>
      <c r="AF11" s="104">
        <f>(AB11*$D$2)/1000</f>
        <v>2.8319999999999999</v>
      </c>
      <c r="AG11" s="86"/>
      <c r="AH11" s="101" t="s">
        <v>65</v>
      </c>
      <c r="AI11" s="145" t="s">
        <v>221</v>
      </c>
      <c r="AJ11" s="161">
        <v>1</v>
      </c>
      <c r="AK11" s="126"/>
      <c r="AL11" s="126"/>
      <c r="AM11" s="87"/>
      <c r="AN11" s="104">
        <f>(AJ11*$D$2)/1000</f>
        <v>0.23599999999999999</v>
      </c>
      <c r="AO11" s="190"/>
      <c r="AQ11" s="297"/>
      <c r="AR11" s="306"/>
      <c r="AS11" s="297"/>
      <c r="AT11" s="297"/>
      <c r="AU11" s="297"/>
      <c r="AV11" s="280"/>
      <c r="AW11" s="299"/>
    </row>
    <row r="12" spans="1:49" s="12" customFormat="1" ht="14.1" customHeight="1">
      <c r="A12" s="593"/>
      <c r="B12" s="329" t="s">
        <v>65</v>
      </c>
      <c r="C12" s="474"/>
      <c r="D12" s="475"/>
      <c r="E12" s="126"/>
      <c r="F12" s="126"/>
      <c r="G12" s="85"/>
      <c r="H12" s="127"/>
      <c r="I12" s="86"/>
      <c r="J12" s="329" t="s">
        <v>177</v>
      </c>
      <c r="K12" s="84"/>
      <c r="L12" s="88"/>
      <c r="M12" s="88"/>
      <c r="N12" s="87"/>
      <c r="O12" s="85"/>
      <c r="P12" s="98"/>
      <c r="Q12" s="86"/>
      <c r="R12" s="92" t="s">
        <v>520</v>
      </c>
      <c r="S12" s="84"/>
      <c r="T12" s="88"/>
      <c r="U12" s="87"/>
      <c r="V12" s="126"/>
      <c r="W12" s="87"/>
      <c r="X12" s="104"/>
      <c r="Y12" s="86"/>
      <c r="Z12" s="101" t="s">
        <v>145</v>
      </c>
      <c r="AA12" s="145"/>
      <c r="AB12" s="162"/>
      <c r="AC12" s="126"/>
      <c r="AD12" s="126"/>
      <c r="AE12" s="91"/>
      <c r="AF12" s="104"/>
      <c r="AG12" s="86"/>
      <c r="AH12" s="101"/>
      <c r="AI12" s="145" t="s">
        <v>203</v>
      </c>
      <c r="AJ12" s="162">
        <v>15</v>
      </c>
      <c r="AK12" s="126"/>
      <c r="AL12" s="126"/>
      <c r="AM12" s="140">
        <f>AJ12/100</f>
        <v>0.15</v>
      </c>
      <c r="AN12" s="104">
        <f>(AJ12*$D$2)/1000</f>
        <v>3.54</v>
      </c>
      <c r="AO12" s="86"/>
      <c r="AQ12" s="313"/>
      <c r="AR12" s="314"/>
      <c r="AS12" s="280"/>
      <c r="AT12" s="297"/>
      <c r="AU12" s="297"/>
      <c r="AV12" s="280"/>
      <c r="AW12" s="299"/>
    </row>
    <row r="13" spans="1:49" s="12" customFormat="1" ht="14.1" customHeight="1">
      <c r="A13" s="593"/>
      <c r="B13" s="176"/>
      <c r="C13" s="107"/>
      <c r="D13" s="105"/>
      <c r="E13" s="55"/>
      <c r="F13" s="55"/>
      <c r="G13" s="87"/>
      <c r="H13" s="98"/>
      <c r="I13" s="86"/>
      <c r="J13" s="92"/>
      <c r="K13" s="84"/>
      <c r="L13" s="88"/>
      <c r="M13" s="169"/>
      <c r="N13" s="105"/>
      <c r="O13" s="87"/>
      <c r="P13" s="98"/>
      <c r="Q13" s="430"/>
      <c r="R13" s="562" t="s">
        <v>109</v>
      </c>
      <c r="S13" s="160"/>
      <c r="T13" s="91"/>
      <c r="U13" s="350"/>
      <c r="V13" s="126"/>
      <c r="W13" s="140"/>
      <c r="X13" s="104"/>
      <c r="Y13" s="86"/>
      <c r="Z13" s="92"/>
      <c r="AA13" s="107"/>
      <c r="AB13" s="105"/>
      <c r="AC13" s="55"/>
      <c r="AD13" s="55"/>
      <c r="AE13" s="87"/>
      <c r="AF13" s="98"/>
      <c r="AG13" s="86"/>
      <c r="AH13" s="198"/>
      <c r="AI13" s="99"/>
      <c r="AJ13" s="161"/>
      <c r="AK13" s="133"/>
      <c r="AL13" s="133"/>
      <c r="AM13" s="148"/>
      <c r="AN13" s="104"/>
      <c r="AO13" s="86"/>
      <c r="AQ13" s="297"/>
      <c r="AR13" s="306"/>
      <c r="AS13" s="297"/>
      <c r="AT13" s="297"/>
      <c r="AU13" s="297"/>
      <c r="AV13" s="280"/>
      <c r="AW13" s="299"/>
    </row>
    <row r="14" spans="1:49" s="12" customFormat="1" ht="14.1" customHeight="1">
      <c r="A14" s="594"/>
      <c r="B14" s="91"/>
      <c r="C14" s="438"/>
      <c r="D14" s="88"/>
      <c r="E14" s="141"/>
      <c r="F14" s="140"/>
      <c r="G14" s="87"/>
      <c r="H14" s="127"/>
      <c r="I14" s="250"/>
      <c r="J14" s="91"/>
      <c r="K14" s="438"/>
      <c r="L14" s="88"/>
      <c r="M14" s="140"/>
      <c r="N14" s="87"/>
      <c r="O14" s="87"/>
      <c r="P14" s="98"/>
      <c r="Q14" s="250"/>
      <c r="R14" s="208" t="s">
        <v>385</v>
      </c>
      <c r="S14" s="84"/>
      <c r="T14" s="91"/>
      <c r="U14" s="350"/>
      <c r="V14" s="126"/>
      <c r="W14" s="140"/>
      <c r="X14" s="104"/>
      <c r="Y14" s="250"/>
      <c r="Z14" s="92"/>
      <c r="AA14" s="438"/>
      <c r="AB14" s="88"/>
      <c r="AC14" s="126"/>
      <c r="AD14" s="91"/>
      <c r="AE14" s="87"/>
      <c r="AF14" s="104"/>
      <c r="AG14" s="430"/>
      <c r="AH14" s="73"/>
      <c r="AI14" s="445"/>
      <c r="AJ14" s="87"/>
      <c r="AK14" s="341"/>
      <c r="AL14" s="140"/>
      <c r="AM14" s="87"/>
      <c r="AN14" s="104"/>
      <c r="AO14" s="86"/>
      <c r="AQ14" s="297"/>
      <c r="AR14" s="306"/>
      <c r="AS14" s="297"/>
      <c r="AT14" s="297"/>
      <c r="AU14" s="297"/>
      <c r="AV14" s="280"/>
      <c r="AW14" s="299"/>
    </row>
    <row r="15" spans="1:49" s="12" customFormat="1" ht="14.1" customHeight="1">
      <c r="A15" s="593" t="s">
        <v>3</v>
      </c>
      <c r="B15" s="80" t="s">
        <v>378</v>
      </c>
      <c r="C15" s="84" t="s">
        <v>354</v>
      </c>
      <c r="D15" s="52">
        <v>70</v>
      </c>
      <c r="E15" s="141"/>
      <c r="F15" s="140"/>
      <c r="G15" s="91">
        <f>D15/100</f>
        <v>0.7</v>
      </c>
      <c r="H15" s="104">
        <f>(D15*$D$2)/1000</f>
        <v>16.52</v>
      </c>
      <c r="I15" s="89"/>
      <c r="J15" s="328" t="s">
        <v>196</v>
      </c>
      <c r="K15" s="142" t="s">
        <v>160</v>
      </c>
      <c r="L15" s="88">
        <v>45</v>
      </c>
      <c r="M15" s="141"/>
      <c r="N15" s="140"/>
      <c r="O15" s="87">
        <f>L15/100</f>
        <v>0.45</v>
      </c>
      <c r="P15" s="127">
        <f>(L15*$D$2)/1000</f>
        <v>10.62</v>
      </c>
      <c r="Q15" s="250"/>
      <c r="R15" s="68" t="s">
        <v>173</v>
      </c>
      <c r="S15" s="438" t="s">
        <v>562</v>
      </c>
      <c r="T15" s="338">
        <v>70</v>
      </c>
      <c r="U15" s="64"/>
      <c r="V15" s="64">
        <f>T15*0.7/35</f>
        <v>1.4</v>
      </c>
      <c r="W15" s="64"/>
      <c r="X15" s="127">
        <f t="shared" ref="X15:X16" si="1">(T15*$D$2)/1000</f>
        <v>16.52</v>
      </c>
      <c r="Y15" s="89"/>
      <c r="Z15" s="51" t="s">
        <v>179</v>
      </c>
      <c r="AA15" s="84" t="s">
        <v>527</v>
      </c>
      <c r="AB15" s="88">
        <v>85</v>
      </c>
      <c r="AC15" s="126"/>
      <c r="AD15" s="91"/>
      <c r="AE15" s="87">
        <f>AB15/100</f>
        <v>0.85</v>
      </c>
      <c r="AF15" s="104">
        <f>(AB15*$D$2)/1000</f>
        <v>20.059999999999999</v>
      </c>
      <c r="AG15" s="86"/>
      <c r="AH15" s="328" t="s">
        <v>82</v>
      </c>
      <c r="AI15" s="62" t="s">
        <v>529</v>
      </c>
      <c r="AJ15" s="67">
        <v>7</v>
      </c>
      <c r="AK15" s="126"/>
      <c r="AL15" s="88">
        <f>AJ15/35</f>
        <v>0.2</v>
      </c>
      <c r="AM15" s="140"/>
      <c r="AN15" s="27">
        <f>(AJ15*$D$2)/1000</f>
        <v>1.6519999999999999</v>
      </c>
      <c r="AO15" s="86"/>
      <c r="AQ15" s="297"/>
      <c r="AR15" s="306"/>
      <c r="AS15" s="297"/>
      <c r="AT15" s="297"/>
      <c r="AU15" s="297"/>
      <c r="AV15" s="297"/>
      <c r="AW15" s="315"/>
    </row>
    <row r="16" spans="1:49" s="12" customFormat="1" ht="14.1" customHeight="1">
      <c r="A16" s="593"/>
      <c r="B16" s="80" t="s">
        <v>223</v>
      </c>
      <c r="C16" s="99" t="s">
        <v>382</v>
      </c>
      <c r="D16" s="133">
        <v>6</v>
      </c>
      <c r="E16" s="496"/>
      <c r="F16" s="126">
        <f>D16/35</f>
        <v>0.17142857142857143</v>
      </c>
      <c r="G16" s="87"/>
      <c r="H16" s="104">
        <f>(D16*$D$2)/1000</f>
        <v>1.4159999999999999</v>
      </c>
      <c r="I16" s="93"/>
      <c r="J16" s="330" t="s">
        <v>179</v>
      </c>
      <c r="K16" s="142" t="s">
        <v>197</v>
      </c>
      <c r="L16" s="88">
        <v>35</v>
      </c>
      <c r="M16" s="126"/>
      <c r="N16" s="126">
        <f>L16*0.9/55</f>
        <v>0.57272727272727275</v>
      </c>
      <c r="O16" s="87"/>
      <c r="P16" s="127">
        <f>(L16*$D$2)/1000</f>
        <v>8.26</v>
      </c>
      <c r="Q16" s="250"/>
      <c r="R16" s="69" t="s">
        <v>357</v>
      </c>
      <c r="S16" s="438" t="s">
        <v>519</v>
      </c>
      <c r="T16" s="88">
        <v>1</v>
      </c>
      <c r="U16" s="126"/>
      <c r="V16" s="126"/>
      <c r="W16" s="87"/>
      <c r="X16" s="127">
        <f t="shared" si="1"/>
        <v>0.23599999999999999</v>
      </c>
      <c r="Y16" s="89"/>
      <c r="Z16" s="92" t="s">
        <v>185</v>
      </c>
      <c r="AA16" s="84" t="s">
        <v>528</v>
      </c>
      <c r="AB16" s="88">
        <v>5</v>
      </c>
      <c r="AC16" s="126">
        <f>AB16/15</f>
        <v>0.33333333333333331</v>
      </c>
      <c r="AD16" s="91"/>
      <c r="AE16" s="87"/>
      <c r="AF16" s="104">
        <f>(AB16*$D$2)/1000</f>
        <v>1.18</v>
      </c>
      <c r="AG16" s="86"/>
      <c r="AH16" s="249" t="s">
        <v>166</v>
      </c>
      <c r="AI16" s="62" t="s">
        <v>530</v>
      </c>
      <c r="AJ16" s="67">
        <v>7</v>
      </c>
      <c r="AK16" s="126"/>
      <c r="AL16" s="133"/>
      <c r="AM16" s="140">
        <f>AJ16/100</f>
        <v>7.0000000000000007E-2</v>
      </c>
      <c r="AN16" s="27">
        <f>(AJ16*$D$2)/1000</f>
        <v>1.6519999999999999</v>
      </c>
      <c r="AO16" s="86"/>
      <c r="AQ16" s="297"/>
      <c r="AR16" s="306"/>
      <c r="AS16" s="297"/>
      <c r="AT16" s="297"/>
      <c r="AU16" s="297"/>
      <c r="AV16" s="297"/>
      <c r="AW16" s="315"/>
    </row>
    <row r="17" spans="1:49" s="12" customFormat="1" ht="14.1" customHeight="1">
      <c r="A17" s="593"/>
      <c r="B17" s="80" t="s">
        <v>353</v>
      </c>
      <c r="C17" s="99" t="s">
        <v>152</v>
      </c>
      <c r="D17" s="87">
        <v>5</v>
      </c>
      <c r="E17" s="126"/>
      <c r="F17" s="126"/>
      <c r="G17" s="91">
        <f>D17/100</f>
        <v>0.05</v>
      </c>
      <c r="H17" s="104">
        <f>(D17*$D$2)/1000</f>
        <v>1.18</v>
      </c>
      <c r="I17" s="93"/>
      <c r="J17" s="330" t="s">
        <v>151</v>
      </c>
      <c r="K17" s="142"/>
      <c r="L17" s="88"/>
      <c r="M17" s="126"/>
      <c r="N17" s="126"/>
      <c r="O17" s="87"/>
      <c r="P17" s="127"/>
      <c r="Q17" s="430"/>
      <c r="R17" s="69" t="s">
        <v>139</v>
      </c>
      <c r="S17" s="438"/>
      <c r="T17" s="88"/>
      <c r="U17" s="126"/>
      <c r="V17" s="126"/>
      <c r="W17" s="87"/>
      <c r="X17" s="433"/>
      <c r="Y17" s="65"/>
      <c r="Z17" s="92" t="s">
        <v>208</v>
      </c>
      <c r="AA17" s="84" t="s">
        <v>563</v>
      </c>
      <c r="AB17" s="88">
        <v>5</v>
      </c>
      <c r="AC17" s="126"/>
      <c r="AD17" s="91"/>
      <c r="AE17" s="87">
        <f>AB17/100</f>
        <v>0.05</v>
      </c>
      <c r="AF17" s="104">
        <f>(AB17*$D$2)/1000</f>
        <v>1.18</v>
      </c>
      <c r="AG17" s="86"/>
      <c r="AH17" s="249" t="s">
        <v>151</v>
      </c>
      <c r="AI17" s="62" t="s">
        <v>564</v>
      </c>
      <c r="AJ17" s="68">
        <v>65</v>
      </c>
      <c r="AK17" s="126"/>
      <c r="AL17" s="133"/>
      <c r="AM17" s="140">
        <f>AJ17/100</f>
        <v>0.65</v>
      </c>
      <c r="AN17" s="27">
        <f>(AJ17*$D$2)/1000</f>
        <v>15.34</v>
      </c>
      <c r="AO17" s="86"/>
      <c r="AQ17" s="297"/>
      <c r="AR17" s="306"/>
      <c r="AS17" s="297"/>
      <c r="AT17" s="297"/>
      <c r="AU17" s="280"/>
      <c r="AV17" s="297"/>
      <c r="AW17" s="315"/>
    </row>
    <row r="18" spans="1:49" s="12" customFormat="1" ht="14.1" customHeight="1">
      <c r="A18" s="593"/>
      <c r="B18" s="80" t="s">
        <v>185</v>
      </c>
      <c r="C18" s="99" t="s">
        <v>560</v>
      </c>
      <c r="D18" s="87">
        <v>6</v>
      </c>
      <c r="E18" s="126"/>
      <c r="F18" s="133"/>
      <c r="G18" s="91">
        <f>D18/100</f>
        <v>0.06</v>
      </c>
      <c r="H18" s="104">
        <f>(D18*$D$2)/1000</f>
        <v>1.4159999999999999</v>
      </c>
      <c r="I18" s="86"/>
      <c r="J18" s="330" t="s">
        <v>153</v>
      </c>
      <c r="K18" s="279"/>
      <c r="L18" s="258"/>
      <c r="M18" s="126"/>
      <c r="N18" s="133"/>
      <c r="O18" s="87"/>
      <c r="P18" s="127"/>
      <c r="Q18" s="430"/>
      <c r="R18" s="69" t="s">
        <v>355</v>
      </c>
      <c r="S18" s="343"/>
      <c r="T18" s="67"/>
      <c r="U18" s="64"/>
      <c r="V18" s="128"/>
      <c r="W18" s="70"/>
      <c r="X18" s="195"/>
      <c r="Y18" s="65"/>
      <c r="Z18" s="92" t="s">
        <v>309</v>
      </c>
      <c r="AA18" s="84" t="s">
        <v>162</v>
      </c>
      <c r="AB18" s="88">
        <v>4</v>
      </c>
      <c r="AC18" s="126"/>
      <c r="AD18" s="91">
        <f>AB18/35</f>
        <v>0.11428571428571428</v>
      </c>
      <c r="AE18" s="87">
        <f>AB18/100</f>
        <v>0.04</v>
      </c>
      <c r="AF18" s="104">
        <f>(AB18*$D$2)/1000</f>
        <v>0.94399999999999995</v>
      </c>
      <c r="AG18" s="86"/>
      <c r="AH18" s="249" t="s">
        <v>143</v>
      </c>
      <c r="AI18" s="563"/>
      <c r="AJ18" s="68"/>
      <c r="AK18" s="126"/>
      <c r="AL18" s="133"/>
      <c r="AM18" s="88"/>
      <c r="AN18" s="108"/>
      <c r="AO18" s="86"/>
      <c r="AQ18" s="297"/>
      <c r="AR18" s="306"/>
      <c r="AS18" s="297"/>
      <c r="AT18" s="297"/>
      <c r="AU18" s="280"/>
      <c r="AV18" s="297"/>
      <c r="AW18" s="315"/>
    </row>
    <row r="19" spans="1:49" s="12" customFormat="1" ht="14.1" customHeight="1">
      <c r="A19" s="593"/>
      <c r="B19" s="339" t="s">
        <v>65</v>
      </c>
      <c r="C19" s="185"/>
      <c r="D19" s="256"/>
      <c r="E19" s="141"/>
      <c r="F19" s="140"/>
      <c r="G19" s="87"/>
      <c r="H19" s="83"/>
      <c r="I19" s="93"/>
      <c r="J19" s="259" t="s">
        <v>145</v>
      </c>
      <c r="K19" s="84"/>
      <c r="L19" s="88"/>
      <c r="M19" s="135"/>
      <c r="N19" s="135"/>
      <c r="O19" s="168"/>
      <c r="P19" s="127"/>
      <c r="Q19" s="430"/>
      <c r="R19" s="259" t="s">
        <v>336</v>
      </c>
      <c r="S19" s="438"/>
      <c r="T19" s="88"/>
      <c r="U19" s="52"/>
      <c r="V19" s="88"/>
      <c r="W19" s="87"/>
      <c r="X19" s="433"/>
      <c r="Y19" s="89"/>
      <c r="Z19" s="101" t="s">
        <v>145</v>
      </c>
      <c r="AA19" s="192"/>
      <c r="AB19" s="186"/>
      <c r="AC19" s="87"/>
      <c r="AD19" s="88"/>
      <c r="AE19" s="126"/>
      <c r="AF19" s="127"/>
      <c r="AG19" s="86"/>
      <c r="AH19" s="92" t="s">
        <v>179</v>
      </c>
      <c r="AI19" s="84"/>
      <c r="AJ19" s="88"/>
      <c r="AK19" s="202"/>
      <c r="AL19" s="133"/>
      <c r="AM19" s="87"/>
      <c r="AN19" s="434"/>
      <c r="AO19" s="86"/>
      <c r="AQ19" s="316"/>
      <c r="AR19" s="306"/>
      <c r="AS19" s="297"/>
      <c r="AT19" s="280"/>
      <c r="AU19" s="297"/>
      <c r="AV19" s="297"/>
      <c r="AW19" s="315"/>
    </row>
    <row r="20" spans="1:49" s="12" customFormat="1" ht="14.1" customHeight="1">
      <c r="A20" s="593"/>
      <c r="B20" s="208"/>
      <c r="C20" s="142"/>
      <c r="D20" s="88"/>
      <c r="E20" s="143"/>
      <c r="F20" s="126"/>
      <c r="G20" s="87"/>
      <c r="H20" s="127"/>
      <c r="I20" s="86"/>
      <c r="J20" s="206"/>
      <c r="K20" s="84"/>
      <c r="L20" s="88"/>
      <c r="M20" s="88"/>
      <c r="N20" s="88"/>
      <c r="O20" s="87"/>
      <c r="P20" s="98"/>
      <c r="Q20" s="430"/>
      <c r="R20" s="552"/>
      <c r="S20" s="446"/>
      <c r="T20" s="161"/>
      <c r="U20" s="55"/>
      <c r="V20" s="55"/>
      <c r="W20" s="87"/>
      <c r="X20" s="104"/>
      <c r="Y20" s="86"/>
      <c r="Z20" s="207"/>
      <c r="AA20" s="84"/>
      <c r="AB20" s="88"/>
      <c r="AC20" s="88"/>
      <c r="AD20" s="88"/>
      <c r="AE20" s="87"/>
      <c r="AF20" s="98"/>
      <c r="AG20" s="86"/>
      <c r="AH20" s="206" t="s">
        <v>145</v>
      </c>
      <c r="AI20" s="84"/>
      <c r="AJ20" s="88"/>
      <c r="AK20" s="88"/>
      <c r="AL20" s="88"/>
      <c r="AM20" s="87"/>
      <c r="AN20" s="361"/>
      <c r="AO20" s="89"/>
      <c r="AQ20" s="317"/>
      <c r="AR20" s="318"/>
      <c r="AS20" s="319"/>
      <c r="AT20" s="319"/>
      <c r="AU20" s="319"/>
      <c r="AV20" s="319"/>
      <c r="AW20" s="315"/>
    </row>
    <row r="21" spans="1:49" s="12" customFormat="1" ht="14.1" customHeight="1">
      <c r="A21" s="605" t="s">
        <v>4</v>
      </c>
      <c r="B21" s="170" t="s">
        <v>82</v>
      </c>
      <c r="C21" s="160" t="s">
        <v>103</v>
      </c>
      <c r="D21" s="202">
        <v>75</v>
      </c>
      <c r="E21" s="203"/>
      <c r="F21" s="203"/>
      <c r="G21" s="133">
        <f>D21/100</f>
        <v>0.75</v>
      </c>
      <c r="H21" s="204">
        <f>(D21*$D$2)/1000</f>
        <v>17.7</v>
      </c>
      <c r="I21" s="205"/>
      <c r="J21" s="183" t="s">
        <v>83</v>
      </c>
      <c r="K21" s="160" t="s">
        <v>102</v>
      </c>
      <c r="L21" s="202">
        <v>75</v>
      </c>
      <c r="M21" s="91"/>
      <c r="N21" s="203"/>
      <c r="O21" s="133">
        <f>L21/100</f>
        <v>0.75</v>
      </c>
      <c r="P21" s="204">
        <f>(L21*$D$2)/1000</f>
        <v>17.7</v>
      </c>
      <c r="Q21" s="205"/>
      <c r="R21" s="170" t="s">
        <v>82</v>
      </c>
      <c r="S21" s="160" t="s">
        <v>103</v>
      </c>
      <c r="T21" s="161">
        <v>75</v>
      </c>
      <c r="U21" s="55"/>
      <c r="V21" s="55"/>
      <c r="W21" s="87">
        <f>T21/100</f>
        <v>0.75</v>
      </c>
      <c r="X21" s="104">
        <f>(T21*$D$2)/1000</f>
        <v>17.7</v>
      </c>
      <c r="Y21" s="89"/>
      <c r="Z21" s="170" t="s">
        <v>82</v>
      </c>
      <c r="AA21" s="160" t="s">
        <v>103</v>
      </c>
      <c r="AB21" s="161">
        <v>75</v>
      </c>
      <c r="AC21" s="55"/>
      <c r="AD21" s="55"/>
      <c r="AE21" s="87">
        <f>AB21/100</f>
        <v>0.75</v>
      </c>
      <c r="AF21" s="104">
        <f>(AB21*$D$2)/1000</f>
        <v>17.7</v>
      </c>
      <c r="AG21" s="89"/>
      <c r="AH21" s="170" t="s">
        <v>82</v>
      </c>
      <c r="AI21" s="160" t="s">
        <v>103</v>
      </c>
      <c r="AJ21" s="161">
        <v>75</v>
      </c>
      <c r="AK21" s="55"/>
      <c r="AL21" s="55"/>
      <c r="AM21" s="87">
        <f>AJ21/100</f>
        <v>0.75</v>
      </c>
      <c r="AN21" s="104">
        <f>(AJ21*$D$2)/1000</f>
        <v>17.7</v>
      </c>
      <c r="AO21" s="86"/>
    </row>
    <row r="22" spans="1:49" s="12" customFormat="1" ht="14.1" customHeight="1">
      <c r="A22" s="606"/>
      <c r="B22" s="170" t="s">
        <v>84</v>
      </c>
      <c r="C22" s="610" t="s">
        <v>85</v>
      </c>
      <c r="D22" s="88"/>
      <c r="E22" s="88"/>
      <c r="F22" s="88"/>
      <c r="G22" s="87"/>
      <c r="H22" s="98"/>
      <c r="I22" s="86"/>
      <c r="J22" s="183" t="s">
        <v>86</v>
      </c>
      <c r="K22" s="610" t="s">
        <v>85</v>
      </c>
      <c r="L22" s="88"/>
      <c r="M22" s="88"/>
      <c r="N22" s="88"/>
      <c r="O22" s="87"/>
      <c r="P22" s="98"/>
      <c r="Q22" s="86"/>
      <c r="R22" s="170" t="s">
        <v>84</v>
      </c>
      <c r="S22" s="610" t="s">
        <v>85</v>
      </c>
      <c r="T22" s="88"/>
      <c r="U22" s="88"/>
      <c r="V22" s="88"/>
      <c r="W22" s="87"/>
      <c r="X22" s="98"/>
      <c r="Y22" s="86"/>
      <c r="Z22" s="170" t="s">
        <v>84</v>
      </c>
      <c r="AA22" s="610" t="s">
        <v>85</v>
      </c>
      <c r="AB22" s="88"/>
      <c r="AC22" s="88"/>
      <c r="AD22" s="88"/>
      <c r="AE22" s="87"/>
      <c r="AF22" s="98"/>
      <c r="AG22" s="86"/>
      <c r="AH22" s="170" t="s">
        <v>84</v>
      </c>
      <c r="AI22" s="610" t="s">
        <v>85</v>
      </c>
      <c r="AJ22" s="88"/>
      <c r="AK22" s="88"/>
      <c r="AL22" s="88"/>
      <c r="AM22" s="87"/>
      <c r="AN22" s="98"/>
      <c r="AO22" s="86"/>
    </row>
    <row r="23" spans="1:49" s="12" customFormat="1" ht="14.1" customHeight="1">
      <c r="A23" s="606"/>
      <c r="B23" s="170" t="s">
        <v>104</v>
      </c>
      <c r="C23" s="611"/>
      <c r="D23" s="88"/>
      <c r="E23" s="88"/>
      <c r="F23" s="55"/>
      <c r="G23" s="87"/>
      <c r="H23" s="98"/>
      <c r="I23" s="86"/>
      <c r="J23" s="183" t="s">
        <v>104</v>
      </c>
      <c r="K23" s="611"/>
      <c r="L23" s="161"/>
      <c r="M23" s="88"/>
      <c r="N23" s="55"/>
      <c r="O23" s="87"/>
      <c r="P23" s="98"/>
      <c r="Q23" s="86"/>
      <c r="R23" s="170" t="s">
        <v>104</v>
      </c>
      <c r="S23" s="611"/>
      <c r="T23" s="88"/>
      <c r="U23" s="88"/>
      <c r="V23" s="55"/>
      <c r="W23" s="87"/>
      <c r="X23" s="98"/>
      <c r="Y23" s="86"/>
      <c r="Z23" s="170" t="s">
        <v>104</v>
      </c>
      <c r="AA23" s="611"/>
      <c r="AB23" s="88"/>
      <c r="AC23" s="88"/>
      <c r="AD23" s="55"/>
      <c r="AE23" s="87"/>
      <c r="AF23" s="98"/>
      <c r="AG23" s="86"/>
      <c r="AH23" s="170" t="s">
        <v>104</v>
      </c>
      <c r="AI23" s="611"/>
      <c r="AJ23" s="88"/>
      <c r="AK23" s="88"/>
      <c r="AL23" s="55"/>
      <c r="AM23" s="87"/>
      <c r="AN23" s="98"/>
      <c r="AO23" s="86"/>
    </row>
    <row r="24" spans="1:49" s="12" customFormat="1" ht="14.1" customHeight="1">
      <c r="A24" s="606"/>
      <c r="B24" s="171" t="s">
        <v>88</v>
      </c>
      <c r="C24" s="612"/>
      <c r="D24" s="88"/>
      <c r="E24" s="88"/>
      <c r="F24" s="88"/>
      <c r="G24" s="87"/>
      <c r="H24" s="98"/>
      <c r="I24" s="86"/>
      <c r="J24" s="91" t="s">
        <v>88</v>
      </c>
      <c r="K24" s="612"/>
      <c r="L24" s="88"/>
      <c r="M24" s="88"/>
      <c r="N24" s="88"/>
      <c r="O24" s="87"/>
      <c r="P24" s="98"/>
      <c r="Q24" s="86"/>
      <c r="R24" s="171" t="s">
        <v>88</v>
      </c>
      <c r="S24" s="612"/>
      <c r="T24" s="88"/>
      <c r="U24" s="88"/>
      <c r="V24" s="88"/>
      <c r="W24" s="87"/>
      <c r="X24" s="98"/>
      <c r="Y24" s="86"/>
      <c r="Z24" s="171" t="s">
        <v>88</v>
      </c>
      <c r="AA24" s="612"/>
      <c r="AB24" s="88"/>
      <c r="AC24" s="88"/>
      <c r="AD24" s="88"/>
      <c r="AE24" s="87"/>
      <c r="AF24" s="98"/>
      <c r="AG24" s="86"/>
      <c r="AH24" s="171" t="s">
        <v>88</v>
      </c>
      <c r="AI24" s="612"/>
      <c r="AJ24" s="88"/>
      <c r="AK24" s="88"/>
      <c r="AL24" s="88"/>
      <c r="AM24" s="87"/>
      <c r="AN24" s="98"/>
      <c r="AO24" s="65"/>
      <c r="AQ24" s="295"/>
      <c r="AR24" s="296"/>
      <c r="AS24" s="297"/>
      <c r="AT24" s="298"/>
      <c r="AU24" s="298"/>
      <c r="AV24" s="298"/>
      <c r="AW24" s="299"/>
    </row>
    <row r="25" spans="1:49" s="12" customFormat="1" ht="14.1" customHeight="1">
      <c r="A25" s="605" t="s">
        <v>5</v>
      </c>
      <c r="B25" s="444" t="s">
        <v>514</v>
      </c>
      <c r="C25" s="71" t="s">
        <v>561</v>
      </c>
      <c r="D25" s="67">
        <v>20</v>
      </c>
      <c r="E25" s="64"/>
      <c r="F25" s="67"/>
      <c r="G25" s="70">
        <f>D25/100</f>
        <v>0.2</v>
      </c>
      <c r="H25" s="77">
        <f>(D25*$D$2)/1000</f>
        <v>4.72</v>
      </c>
      <c r="I25" s="86"/>
      <c r="J25" s="224" t="s">
        <v>208</v>
      </c>
      <c r="K25" s="225" t="s">
        <v>518</v>
      </c>
      <c r="L25" s="70">
        <v>35</v>
      </c>
      <c r="M25" s="226"/>
      <c r="N25" s="87"/>
      <c r="O25" s="87">
        <f>L25/100</f>
        <v>0.35</v>
      </c>
      <c r="P25" s="127">
        <f>(L25*$D$2)/1000</f>
        <v>8.26</v>
      </c>
      <c r="Q25" s="65"/>
      <c r="R25" s="224" t="s">
        <v>184</v>
      </c>
      <c r="S25" s="225" t="s">
        <v>214</v>
      </c>
      <c r="T25" s="70">
        <v>30</v>
      </c>
      <c r="U25" s="226"/>
      <c r="V25" s="87"/>
      <c r="W25" s="87">
        <f>T25/100</f>
        <v>0.3</v>
      </c>
      <c r="X25" s="127">
        <f>(T25*$D$2)/1000</f>
        <v>7.08</v>
      </c>
      <c r="Y25" s="86"/>
      <c r="Z25" s="224" t="s">
        <v>521</v>
      </c>
      <c r="AA25" s="225" t="s">
        <v>311</v>
      </c>
      <c r="AB25" s="70">
        <v>7</v>
      </c>
      <c r="AC25" s="226"/>
      <c r="AD25" s="87"/>
      <c r="AE25" s="87">
        <f>AB25/100</f>
        <v>7.0000000000000007E-2</v>
      </c>
      <c r="AF25" s="104">
        <f>(AB25*$D$2)/1000</f>
        <v>1.6519999999999999</v>
      </c>
      <c r="AG25" s="65"/>
      <c r="AH25" s="196" t="s">
        <v>196</v>
      </c>
      <c r="AI25" s="225" t="s">
        <v>531</v>
      </c>
      <c r="AJ25" s="70">
        <v>15</v>
      </c>
      <c r="AK25" s="226">
        <f>AJ25/20</f>
        <v>0.75</v>
      </c>
      <c r="AL25" s="87"/>
      <c r="AM25" s="87"/>
      <c r="AN25" s="127">
        <f>(AJ25*$D$2)/1000</f>
        <v>3.54</v>
      </c>
      <c r="AO25" s="65"/>
      <c r="AQ25" s="298"/>
      <c r="AR25" s="513"/>
      <c r="AS25" s="298"/>
      <c r="AT25" s="280"/>
      <c r="AU25" s="280"/>
      <c r="AV25" s="280"/>
      <c r="AW25" s="315"/>
    </row>
    <row r="26" spans="1:49" s="12" customFormat="1" ht="14.1" customHeight="1">
      <c r="A26" s="606"/>
      <c r="B26" s="444" t="s">
        <v>515</v>
      </c>
      <c r="C26" s="62" t="s">
        <v>488</v>
      </c>
      <c r="D26" s="67">
        <v>20</v>
      </c>
      <c r="E26" s="64"/>
      <c r="F26" s="67">
        <f>D26/55</f>
        <v>0.36363636363636365</v>
      </c>
      <c r="G26" s="64"/>
      <c r="H26" s="77">
        <f>(D26*$D$2)/1000</f>
        <v>4.72</v>
      </c>
      <c r="I26" s="89"/>
      <c r="J26" s="227" t="s">
        <v>185</v>
      </c>
      <c r="K26" s="145" t="s">
        <v>186</v>
      </c>
      <c r="L26" s="88">
        <v>10</v>
      </c>
      <c r="M26" s="164"/>
      <c r="N26" s="88">
        <f>L26*0.9/30</f>
        <v>0.3</v>
      </c>
      <c r="O26" s="87"/>
      <c r="P26" s="98">
        <f>(L26*$D$2)/1000</f>
        <v>2.36</v>
      </c>
      <c r="Q26" s="76"/>
      <c r="R26" s="227" t="s">
        <v>185</v>
      </c>
      <c r="S26" s="187" t="s">
        <v>99</v>
      </c>
      <c r="T26" s="87">
        <v>10</v>
      </c>
      <c r="U26" s="64"/>
      <c r="V26" s="67">
        <f>T26*0.5/35</f>
        <v>0.14285714285714285</v>
      </c>
      <c r="W26" s="128"/>
      <c r="X26" s="204">
        <f>(T26*$D$2)/1000</f>
        <v>2.36</v>
      </c>
      <c r="Y26" s="93"/>
      <c r="Z26" s="227" t="s">
        <v>522</v>
      </c>
      <c r="AA26" s="187" t="s">
        <v>197</v>
      </c>
      <c r="AB26" s="87">
        <v>12</v>
      </c>
      <c r="AC26" s="64"/>
      <c r="AD26" s="67">
        <f>AB26*0.9/55</f>
        <v>0.19636363636363638</v>
      </c>
      <c r="AE26" s="87"/>
      <c r="AF26" s="104">
        <f>(AB26*$D$2)/1000</f>
        <v>2.8319999999999999</v>
      </c>
      <c r="AG26" s="86"/>
      <c r="AH26" s="197" t="s">
        <v>147</v>
      </c>
      <c r="AI26" s="145" t="s">
        <v>532</v>
      </c>
      <c r="AJ26" s="88">
        <v>15</v>
      </c>
      <c r="AK26" s="164">
        <f>AJ26/30</f>
        <v>0.5</v>
      </c>
      <c r="AL26" s="88"/>
      <c r="AM26" s="87"/>
      <c r="AN26" s="98">
        <f>(AJ26*$D$2)/1000</f>
        <v>3.54</v>
      </c>
      <c r="AO26" s="65"/>
      <c r="AQ26" s="298"/>
      <c r="AR26" s="296"/>
      <c r="AS26" s="298"/>
      <c r="AT26" s="280"/>
      <c r="AU26" s="464"/>
      <c r="AV26" s="280"/>
      <c r="AW26" s="315"/>
    </row>
    <row r="27" spans="1:49" s="12" customFormat="1" ht="14.1" customHeight="1">
      <c r="A27" s="606"/>
      <c r="B27" s="444" t="s">
        <v>156</v>
      </c>
      <c r="C27" s="71" t="s">
        <v>201</v>
      </c>
      <c r="D27" s="67">
        <v>1</v>
      </c>
      <c r="E27" s="64"/>
      <c r="F27" s="67"/>
      <c r="G27" s="70"/>
      <c r="H27" s="77">
        <f>(D27*$D$2)/1000</f>
        <v>0.23599999999999999</v>
      </c>
      <c r="I27" s="65"/>
      <c r="J27" s="197" t="s">
        <v>139</v>
      </c>
      <c r="K27" s="225"/>
      <c r="L27" s="70"/>
      <c r="M27" s="226"/>
      <c r="N27" s="87"/>
      <c r="O27" s="87"/>
      <c r="P27" s="127"/>
      <c r="Q27" s="76"/>
      <c r="R27" s="92" t="s">
        <v>209</v>
      </c>
      <c r="S27" s="225"/>
      <c r="T27" s="70"/>
      <c r="U27" s="133"/>
      <c r="V27" s="140"/>
      <c r="W27" s="87"/>
      <c r="X27" s="127"/>
      <c r="Y27" s="86"/>
      <c r="Z27" s="92" t="s">
        <v>153</v>
      </c>
      <c r="AA27" s="84" t="s">
        <v>502</v>
      </c>
      <c r="AB27" s="88">
        <v>20</v>
      </c>
      <c r="AC27" s="126"/>
      <c r="AD27" s="91"/>
      <c r="AE27" s="87">
        <f>AB27/100</f>
        <v>0.2</v>
      </c>
      <c r="AF27" s="104">
        <f>(AB27*$D$2)/1000</f>
        <v>4.72</v>
      </c>
      <c r="AG27" s="65"/>
      <c r="AH27" s="197" t="s">
        <v>0</v>
      </c>
      <c r="AI27" s="225"/>
      <c r="AJ27" s="70"/>
      <c r="AK27" s="226"/>
      <c r="AL27" s="87"/>
      <c r="AM27" s="87"/>
      <c r="AN27" s="127"/>
      <c r="AO27" s="65"/>
      <c r="AQ27" s="298"/>
      <c r="AR27" s="513"/>
      <c r="AS27" s="298"/>
      <c r="AT27" s="280"/>
      <c r="AU27" s="280"/>
      <c r="AV27" s="280"/>
      <c r="AW27" s="315"/>
    </row>
    <row r="28" spans="1:49" s="12" customFormat="1" ht="14.1" customHeight="1">
      <c r="A28" s="606"/>
      <c r="B28" s="444" t="s">
        <v>157</v>
      </c>
      <c r="C28" s="15"/>
      <c r="D28" s="232"/>
      <c r="E28" s="233"/>
      <c r="F28" s="130"/>
      <c r="G28" s="132"/>
      <c r="H28" s="77"/>
      <c r="I28" s="108"/>
      <c r="J28" s="227" t="s">
        <v>143</v>
      </c>
      <c r="K28" s="18"/>
      <c r="L28" s="87"/>
      <c r="M28" s="55"/>
      <c r="N28" s="140"/>
      <c r="O28" s="140"/>
      <c r="P28" s="127"/>
      <c r="Q28" s="76"/>
      <c r="R28" s="92" t="s">
        <v>210</v>
      </c>
      <c r="S28" s="18"/>
      <c r="T28" s="70"/>
      <c r="U28" s="55"/>
      <c r="V28" s="87"/>
      <c r="W28" s="87"/>
      <c r="X28" s="228"/>
      <c r="Y28" s="86"/>
      <c r="Z28" s="92" t="s">
        <v>161</v>
      </c>
      <c r="AA28" s="18"/>
      <c r="AB28" s="70"/>
      <c r="AC28" s="55"/>
      <c r="AD28" s="87"/>
      <c r="AE28" s="87"/>
      <c r="AF28" s="228"/>
      <c r="AG28" s="108"/>
      <c r="AH28" s="227" t="s">
        <v>485</v>
      </c>
      <c r="AI28" s="18"/>
      <c r="AJ28" s="87"/>
      <c r="AK28" s="55"/>
      <c r="AL28" s="140"/>
      <c r="AM28" s="140"/>
      <c r="AN28" s="127"/>
      <c r="AO28" s="86"/>
      <c r="AQ28" s="298"/>
      <c r="AR28" s="296"/>
      <c r="AS28" s="298"/>
      <c r="AT28" s="319"/>
      <c r="AU28" s="280"/>
      <c r="AV28" s="280"/>
      <c r="AW28" s="514"/>
    </row>
    <row r="29" spans="1:49" s="12" customFormat="1" ht="14.1" customHeight="1">
      <c r="A29" s="606"/>
      <c r="B29" s="444" t="s">
        <v>0</v>
      </c>
      <c r="C29" s="15"/>
      <c r="D29" s="232"/>
      <c r="E29" s="61"/>
      <c r="F29" s="64"/>
      <c r="G29" s="132"/>
      <c r="H29" s="77"/>
      <c r="I29" s="65"/>
      <c r="J29" s="227" t="s">
        <v>91</v>
      </c>
      <c r="K29" s="18"/>
      <c r="L29" s="87"/>
      <c r="M29" s="245"/>
      <c r="N29" s="245"/>
      <c r="O29" s="70"/>
      <c r="P29" s="77"/>
      <c r="Q29" s="76"/>
      <c r="R29" s="227" t="s">
        <v>91</v>
      </c>
      <c r="S29" s="18"/>
      <c r="T29" s="70"/>
      <c r="U29" s="229"/>
      <c r="V29" s="229"/>
      <c r="W29" s="229"/>
      <c r="X29" s="230"/>
      <c r="Y29" s="131"/>
      <c r="Z29" s="227" t="s">
        <v>0</v>
      </c>
      <c r="AA29" s="18"/>
      <c r="AB29" s="70"/>
      <c r="AC29" s="229"/>
      <c r="AD29" s="229"/>
      <c r="AE29" s="229"/>
      <c r="AF29" s="230"/>
      <c r="AG29" s="65"/>
      <c r="AH29" s="227"/>
      <c r="AI29" s="18"/>
      <c r="AJ29" s="87"/>
      <c r="AK29" s="245"/>
      <c r="AL29" s="245"/>
      <c r="AM29" s="70"/>
      <c r="AN29" s="77"/>
      <c r="AO29" s="261"/>
      <c r="AQ29" s="298"/>
      <c r="AR29" s="296"/>
      <c r="AS29" s="298"/>
      <c r="AT29" s="515"/>
      <c r="AU29" s="515"/>
      <c r="AV29" s="515"/>
      <c r="AW29" s="516"/>
    </row>
    <row r="30" spans="1:49" s="12" customFormat="1" ht="14.1" customHeight="1">
      <c r="A30" s="606"/>
      <c r="B30" s="320"/>
      <c r="C30" s="18"/>
      <c r="D30" s="88"/>
      <c r="E30" s="67"/>
      <c r="F30" s="67"/>
      <c r="G30" s="87"/>
      <c r="H30" s="104"/>
      <c r="I30" s="65"/>
      <c r="J30" s="236"/>
      <c r="K30" s="18"/>
      <c r="L30" s="88"/>
      <c r="M30" s="67"/>
      <c r="N30" s="67"/>
      <c r="O30" s="87"/>
      <c r="P30" s="104"/>
      <c r="Q30" s="65"/>
      <c r="R30" s="362"/>
      <c r="S30" s="62"/>
      <c r="T30" s="88"/>
      <c r="U30" s="129"/>
      <c r="V30" s="64"/>
      <c r="W30" s="70"/>
      <c r="X30" s="77"/>
      <c r="Y30" s="109"/>
      <c r="Z30" s="101"/>
      <c r="AA30" s="57"/>
      <c r="AB30" s="58"/>
      <c r="AC30" s="59"/>
      <c r="AD30" s="59"/>
      <c r="AE30" s="59"/>
      <c r="AF30" s="60"/>
      <c r="AG30" s="65"/>
      <c r="AH30" s="69"/>
      <c r="AI30" s="62"/>
      <c r="AJ30" s="67"/>
      <c r="AK30" s="153"/>
      <c r="AL30" s="67"/>
      <c r="AM30" s="14"/>
      <c r="AN30" s="154"/>
      <c r="AO30" s="65"/>
      <c r="AQ30" s="317"/>
      <c r="AR30" s="517"/>
      <c r="AS30" s="518"/>
      <c r="AT30" s="519"/>
      <c r="AU30" s="519"/>
      <c r="AV30" s="519"/>
      <c r="AW30" s="516"/>
    </row>
    <row r="31" spans="1:49" s="12" customFormat="1" ht="14.1" customHeight="1">
      <c r="A31" s="322"/>
      <c r="B31" s="321" t="s">
        <v>65</v>
      </c>
      <c r="C31" s="57"/>
      <c r="D31" s="58"/>
      <c r="E31" s="23"/>
      <c r="F31" s="23"/>
      <c r="G31" s="23"/>
      <c r="H31" s="150"/>
      <c r="I31" s="151"/>
      <c r="J31" s="101" t="s">
        <v>65</v>
      </c>
      <c r="K31" s="57"/>
      <c r="L31" s="58"/>
      <c r="M31" s="23"/>
      <c r="N31" s="23"/>
      <c r="O31" s="23"/>
      <c r="P31" s="150"/>
      <c r="Q31" s="151"/>
      <c r="R31" s="101"/>
      <c r="S31" s="57"/>
      <c r="T31" s="58"/>
      <c r="U31" s="23"/>
      <c r="V31" s="23"/>
      <c r="W31" s="23"/>
      <c r="X31" s="77"/>
      <c r="Y31" s="151"/>
      <c r="Z31" s="101" t="s">
        <v>65</v>
      </c>
      <c r="AA31" s="476" t="s">
        <v>333</v>
      </c>
      <c r="AB31" s="58">
        <v>1</v>
      </c>
      <c r="AC31" s="58"/>
      <c r="AD31" s="23"/>
      <c r="AE31" s="23"/>
      <c r="AF31" s="150"/>
      <c r="AG31" s="151"/>
      <c r="AH31" s="101" t="s">
        <v>65</v>
      </c>
      <c r="AI31" s="263"/>
      <c r="AJ31" s="262"/>
      <c r="AK31" s="59"/>
      <c r="AL31" s="59"/>
      <c r="AM31" s="59"/>
      <c r="AN31" s="150"/>
      <c r="AO31" s="151"/>
    </row>
    <row r="32" spans="1:49" s="12" customFormat="1" ht="14.1" customHeight="1">
      <c r="A32" s="323"/>
      <c r="B32" s="20"/>
      <c r="C32" s="199" t="s">
        <v>54</v>
      </c>
      <c r="D32" s="150"/>
      <c r="E32" s="200"/>
      <c r="F32" s="200"/>
      <c r="G32" s="200"/>
      <c r="H32" s="567" t="s">
        <v>582</v>
      </c>
      <c r="I32" s="567" t="s">
        <v>583</v>
      </c>
      <c r="J32" s="72"/>
      <c r="K32" s="110" t="s">
        <v>49</v>
      </c>
      <c r="L32" s="119"/>
      <c r="M32" s="112"/>
      <c r="N32" s="112"/>
      <c r="O32" s="112"/>
      <c r="P32" s="567" t="s">
        <v>582</v>
      </c>
      <c r="Q32" s="567" t="s">
        <v>583</v>
      </c>
      <c r="R32" s="118"/>
      <c r="S32" s="110" t="s">
        <v>49</v>
      </c>
      <c r="T32" s="111"/>
      <c r="U32" s="112"/>
      <c r="V32" s="112"/>
      <c r="W32" s="112"/>
      <c r="X32" s="567" t="s">
        <v>582</v>
      </c>
      <c r="Y32" s="567" t="s">
        <v>583</v>
      </c>
      <c r="Z32" s="20"/>
      <c r="AA32" s="110" t="s">
        <v>49</v>
      </c>
      <c r="AB32" s="111"/>
      <c r="AC32" s="112"/>
      <c r="AD32" s="112"/>
      <c r="AE32" s="112"/>
      <c r="AF32" s="567" t="s">
        <v>582</v>
      </c>
      <c r="AG32" s="567" t="s">
        <v>583</v>
      </c>
      <c r="AH32" s="20"/>
      <c r="AI32" s="110" t="s">
        <v>49</v>
      </c>
      <c r="AJ32" s="111"/>
      <c r="AK32" s="112"/>
      <c r="AL32" s="112"/>
      <c r="AM32" s="112"/>
      <c r="AN32" s="567" t="s">
        <v>582</v>
      </c>
      <c r="AO32" s="567" t="s">
        <v>583</v>
      </c>
    </row>
    <row r="33" spans="1:41" s="12" customFormat="1" ht="14.1" customHeight="1">
      <c r="A33" s="600"/>
      <c r="B33" s="603" t="s">
        <v>55</v>
      </c>
      <c r="C33" s="37" t="s">
        <v>60</v>
      </c>
      <c r="D33" s="94"/>
      <c r="E33" s="113"/>
      <c r="F33" s="113"/>
      <c r="G33" s="113"/>
      <c r="H33" s="45">
        <v>4.5</v>
      </c>
      <c r="I33" s="46">
        <f>SUM(E4:E31)</f>
        <v>5</v>
      </c>
      <c r="J33" s="608" t="s">
        <v>50</v>
      </c>
      <c r="K33" s="37" t="s">
        <v>62</v>
      </c>
      <c r="L33" s="45"/>
      <c r="M33" s="120"/>
      <c r="N33" s="120"/>
      <c r="O33" s="120"/>
      <c r="P33" s="45">
        <v>4.5</v>
      </c>
      <c r="Q33" s="46">
        <f>SUM(M4:M31)</f>
        <v>5</v>
      </c>
      <c r="R33" s="598" t="s">
        <v>50</v>
      </c>
      <c r="S33" s="37" t="s">
        <v>62</v>
      </c>
      <c r="T33" s="45"/>
      <c r="U33" s="120"/>
      <c r="V33" s="120"/>
      <c r="W33" s="120"/>
      <c r="X33" s="45">
        <v>4.5</v>
      </c>
      <c r="Y33" s="46">
        <f>SUM(U4:U31)</f>
        <v>5</v>
      </c>
      <c r="Z33" s="598" t="s">
        <v>50</v>
      </c>
      <c r="AA33" s="37" t="s">
        <v>62</v>
      </c>
      <c r="AB33" s="45"/>
      <c r="AC33" s="120"/>
      <c r="AD33" s="120"/>
      <c r="AE33" s="120"/>
      <c r="AF33" s="45">
        <v>4.5</v>
      </c>
      <c r="AG33" s="46">
        <f>SUM(AC4:AC31)</f>
        <v>5.333333333333333</v>
      </c>
      <c r="AH33" s="598" t="s">
        <v>50</v>
      </c>
      <c r="AI33" s="37" t="s">
        <v>62</v>
      </c>
      <c r="AJ33" s="45"/>
      <c r="AK33" s="120"/>
      <c r="AL33" s="120"/>
      <c r="AM33" s="120"/>
      <c r="AN33" s="45">
        <v>4.5</v>
      </c>
      <c r="AO33" s="46">
        <f>SUM(AK4:AK31)</f>
        <v>5.25</v>
      </c>
    </row>
    <row r="34" spans="1:41" s="16" customFormat="1" ht="14.1" customHeight="1">
      <c r="A34" s="601"/>
      <c r="B34" s="603"/>
      <c r="C34" s="38" t="s">
        <v>61</v>
      </c>
      <c r="D34" s="95"/>
      <c r="E34" s="113"/>
      <c r="F34" s="113"/>
      <c r="G34" s="113"/>
      <c r="H34" s="46">
        <v>2</v>
      </c>
      <c r="I34" s="46">
        <f>SUM(F5:F31)</f>
        <v>3.1064935064935062</v>
      </c>
      <c r="J34" s="608"/>
      <c r="K34" s="38" t="s">
        <v>63</v>
      </c>
      <c r="L34" s="46"/>
      <c r="M34" s="120"/>
      <c r="N34" s="120"/>
      <c r="O34" s="120"/>
      <c r="P34" s="46">
        <v>2</v>
      </c>
      <c r="Q34" s="46">
        <f>SUM(N5:N31)</f>
        <v>2.4477272727272723</v>
      </c>
      <c r="R34" s="598"/>
      <c r="S34" s="38" t="s">
        <v>63</v>
      </c>
      <c r="T34" s="46"/>
      <c r="U34" s="120"/>
      <c r="V34" s="120"/>
      <c r="W34" s="120"/>
      <c r="X34" s="46">
        <v>2</v>
      </c>
      <c r="Y34" s="46">
        <f>SUM(V5:V31)</f>
        <v>2.4</v>
      </c>
      <c r="Z34" s="598"/>
      <c r="AA34" s="38" t="s">
        <v>63</v>
      </c>
      <c r="AB34" s="46"/>
      <c r="AC34" s="120"/>
      <c r="AD34" s="120"/>
      <c r="AE34" s="120"/>
      <c r="AF34" s="46">
        <v>2</v>
      </c>
      <c r="AG34" s="46">
        <f>SUM(AD5:AD31)</f>
        <v>2.739220779220779</v>
      </c>
      <c r="AH34" s="598"/>
      <c r="AI34" s="38" t="s">
        <v>63</v>
      </c>
      <c r="AJ34" s="46"/>
      <c r="AK34" s="120"/>
      <c r="AL34" s="120"/>
      <c r="AM34" s="120"/>
      <c r="AN34" s="46">
        <v>2</v>
      </c>
      <c r="AO34" s="46">
        <f>SUM(AL5:AL31)</f>
        <v>2.3714285714285714</v>
      </c>
    </row>
    <row r="35" spans="1:41" s="16" customFormat="1" ht="14.1" customHeight="1">
      <c r="A35" s="601"/>
      <c r="B35" s="603"/>
      <c r="C35" s="39" t="s">
        <v>56</v>
      </c>
      <c r="D35" s="96"/>
      <c r="E35" s="94"/>
      <c r="F35" s="94"/>
      <c r="G35" s="94"/>
      <c r="H35" s="46">
        <f>I35</f>
        <v>2.16</v>
      </c>
      <c r="I35" s="46">
        <f>SUM(G7:G31)</f>
        <v>2.16</v>
      </c>
      <c r="J35" s="608"/>
      <c r="K35" s="39" t="s">
        <v>51</v>
      </c>
      <c r="L35" s="47"/>
      <c r="M35" s="45"/>
      <c r="N35" s="45"/>
      <c r="O35" s="45"/>
      <c r="P35" s="46">
        <f>Q35</f>
        <v>1.5499999999999998</v>
      </c>
      <c r="Q35" s="46">
        <f>SUM(O7:O31)</f>
        <v>1.5499999999999998</v>
      </c>
      <c r="R35" s="598"/>
      <c r="S35" s="39" t="s">
        <v>51</v>
      </c>
      <c r="T35" s="47"/>
      <c r="U35" s="45"/>
      <c r="V35" s="45"/>
      <c r="W35" s="45"/>
      <c r="X35" s="46">
        <f>Y35</f>
        <v>1.05</v>
      </c>
      <c r="Y35" s="46">
        <f>SUM(W7:W31)</f>
        <v>1.05</v>
      </c>
      <c r="Z35" s="598"/>
      <c r="AA35" s="39" t="s">
        <v>51</v>
      </c>
      <c r="AB35" s="47"/>
      <c r="AC35" s="45"/>
      <c r="AD35" s="45"/>
      <c r="AE35" s="45"/>
      <c r="AF35" s="46">
        <f>AG35</f>
        <v>2.2799999999999998</v>
      </c>
      <c r="AG35" s="46">
        <f>SUM(AE7:AE31)</f>
        <v>2.2799999999999998</v>
      </c>
      <c r="AH35" s="598"/>
      <c r="AI35" s="39" t="s">
        <v>51</v>
      </c>
      <c r="AJ35" s="47"/>
      <c r="AK35" s="45"/>
      <c r="AL35" s="45"/>
      <c r="AM35" s="45"/>
      <c r="AN35" s="46">
        <f>AO35</f>
        <v>1.62</v>
      </c>
      <c r="AO35" s="46">
        <f>SUM(AM7:AM31)</f>
        <v>1.62</v>
      </c>
    </row>
    <row r="36" spans="1:41" s="12" customFormat="1" ht="14.1" customHeight="1">
      <c r="A36" s="601"/>
      <c r="B36" s="603"/>
      <c r="C36" s="39" t="s">
        <v>57</v>
      </c>
      <c r="D36" s="96"/>
      <c r="E36" s="95"/>
      <c r="F36" s="95"/>
      <c r="G36" s="95"/>
      <c r="H36" s="46">
        <f>I36</f>
        <v>0</v>
      </c>
      <c r="I36" s="46">
        <f>D31</f>
        <v>0</v>
      </c>
      <c r="J36" s="608"/>
      <c r="K36" s="39" t="s">
        <v>52</v>
      </c>
      <c r="L36" s="47"/>
      <c r="M36" s="46"/>
      <c r="N36" s="46"/>
      <c r="O36" s="46"/>
      <c r="P36" s="46">
        <f>Q36</f>
        <v>0</v>
      </c>
      <c r="Q36" s="46">
        <f>L31</f>
        <v>0</v>
      </c>
      <c r="R36" s="598"/>
      <c r="S36" s="39" t="s">
        <v>52</v>
      </c>
      <c r="T36" s="47"/>
      <c r="U36" s="46"/>
      <c r="V36" s="46"/>
      <c r="W36" s="46"/>
      <c r="X36" s="46">
        <f>Y36</f>
        <v>0</v>
      </c>
      <c r="Y36" s="46">
        <f>T31</f>
        <v>0</v>
      </c>
      <c r="Z36" s="598"/>
      <c r="AA36" s="39" t="s">
        <v>52</v>
      </c>
      <c r="AB36" s="47"/>
      <c r="AC36" s="46"/>
      <c r="AD36" s="46"/>
      <c r="AE36" s="46"/>
      <c r="AF36" s="46">
        <f>AG36</f>
        <v>1</v>
      </c>
      <c r="AG36" s="46">
        <f>AB31</f>
        <v>1</v>
      </c>
      <c r="AH36" s="598"/>
      <c r="AI36" s="39" t="s">
        <v>52</v>
      </c>
      <c r="AJ36" s="47"/>
      <c r="AK36" s="46"/>
      <c r="AL36" s="46"/>
      <c r="AM36" s="46"/>
      <c r="AN36" s="46">
        <f>AO36</f>
        <v>0</v>
      </c>
      <c r="AO36" s="46">
        <f>AJ31</f>
        <v>0</v>
      </c>
    </row>
    <row r="37" spans="1:41" s="12" customFormat="1" ht="14.1" customHeight="1">
      <c r="A37" s="602"/>
      <c r="B37" s="604"/>
      <c r="C37" s="37" t="s">
        <v>59</v>
      </c>
      <c r="D37" s="96"/>
      <c r="E37" s="96"/>
      <c r="F37" s="96"/>
      <c r="G37" s="96"/>
      <c r="H37" s="46">
        <f>I37</f>
        <v>0</v>
      </c>
      <c r="I37" s="46">
        <v>0</v>
      </c>
      <c r="J37" s="609"/>
      <c r="K37" s="37" t="s">
        <v>59</v>
      </c>
      <c r="L37" s="47"/>
      <c r="M37" s="47"/>
      <c r="N37" s="47"/>
      <c r="O37" s="47"/>
      <c r="P37" s="46">
        <f>Q37</f>
        <v>0</v>
      </c>
      <c r="Q37" s="46">
        <v>0</v>
      </c>
      <c r="R37" s="599"/>
      <c r="S37" s="37" t="s">
        <v>59</v>
      </c>
      <c r="T37" s="47"/>
      <c r="U37" s="47"/>
      <c r="V37" s="47"/>
      <c r="W37" s="47"/>
      <c r="X37" s="46">
        <f>Y37</f>
        <v>0</v>
      </c>
      <c r="Y37" s="46">
        <v>0</v>
      </c>
      <c r="Z37" s="599"/>
      <c r="AA37" s="37" t="s">
        <v>59</v>
      </c>
      <c r="AB37" s="47"/>
      <c r="AC37" s="47"/>
      <c r="AD37" s="47"/>
      <c r="AE37" s="47"/>
      <c r="AF37" s="46">
        <f>AG37</f>
        <v>0</v>
      </c>
      <c r="AG37" s="46">
        <v>0</v>
      </c>
      <c r="AH37" s="599"/>
      <c r="AI37" s="37" t="s">
        <v>98</v>
      </c>
      <c r="AJ37" s="47"/>
      <c r="AK37" s="47"/>
      <c r="AL37" s="47"/>
      <c r="AM37" s="47"/>
      <c r="AN37" s="46">
        <f>AO37</f>
        <v>0</v>
      </c>
      <c r="AO37" s="46">
        <v>0</v>
      </c>
    </row>
    <row r="38" spans="1:41" s="12" customFormat="1" ht="14.1" customHeight="1">
      <c r="A38" s="602"/>
      <c r="B38" s="604"/>
      <c r="C38" s="221" t="s">
        <v>90</v>
      </c>
      <c r="D38" s="210"/>
      <c r="E38" s="210"/>
      <c r="F38" s="210"/>
      <c r="G38" s="210"/>
      <c r="H38" s="46">
        <v>2.5</v>
      </c>
      <c r="I38" s="46">
        <v>2.5</v>
      </c>
      <c r="J38" s="609"/>
      <c r="K38" s="221" t="s">
        <v>90</v>
      </c>
      <c r="L38" s="211"/>
      <c r="M38" s="211"/>
      <c r="N38" s="211"/>
      <c r="O38" s="211"/>
      <c r="P38" s="46">
        <v>2.5</v>
      </c>
      <c r="Q38" s="46">
        <v>2.5</v>
      </c>
      <c r="R38" s="599"/>
      <c r="S38" s="221" t="s">
        <v>90</v>
      </c>
      <c r="T38" s="211"/>
      <c r="U38" s="211"/>
      <c r="V38" s="211"/>
      <c r="W38" s="211"/>
      <c r="X38" s="46">
        <v>2.5</v>
      </c>
      <c r="Y38" s="46">
        <v>2.5</v>
      </c>
      <c r="Z38" s="599"/>
      <c r="AA38" s="221" t="s">
        <v>90</v>
      </c>
      <c r="AB38" s="211"/>
      <c r="AC38" s="211"/>
      <c r="AD38" s="211"/>
      <c r="AE38" s="211"/>
      <c r="AF38" s="46">
        <v>2.5</v>
      </c>
      <c r="AG38" s="46">
        <v>2.5</v>
      </c>
      <c r="AH38" s="599"/>
      <c r="AI38" s="221" t="s">
        <v>90</v>
      </c>
      <c r="AJ38" s="211"/>
      <c r="AK38" s="211"/>
      <c r="AL38" s="211"/>
      <c r="AM38" s="211"/>
      <c r="AN38" s="46">
        <v>2.5</v>
      </c>
      <c r="AO38" s="46">
        <v>2.5</v>
      </c>
    </row>
    <row r="39" spans="1:41" s="12" customFormat="1" ht="14.25" customHeight="1">
      <c r="A39" s="602"/>
      <c r="B39" s="604"/>
      <c r="C39" s="209" t="s">
        <v>58</v>
      </c>
      <c r="D39" s="210"/>
      <c r="E39" s="210"/>
      <c r="F39" s="210"/>
      <c r="G39" s="210"/>
      <c r="H39" s="48">
        <f>(H33*70)+(H34*75)+(H35*25)+(H36*60)+(H37*150)+(H38*45)</f>
        <v>631.5</v>
      </c>
      <c r="I39" s="48">
        <f>(I33*70)+(I34*75)+(I35*25)+(I36*60)+(I37*150)+(I38*45)</f>
        <v>749.48701298701303</v>
      </c>
      <c r="J39" s="609"/>
      <c r="K39" s="209" t="s">
        <v>36</v>
      </c>
      <c r="L39" s="211"/>
      <c r="M39" s="211"/>
      <c r="N39" s="211"/>
      <c r="O39" s="211"/>
      <c r="P39" s="48">
        <f>(P33*70)+(P34*75)+(P35*25)+(P36*60)+(P37*150)+(P38*45)</f>
        <v>616.25</v>
      </c>
      <c r="Q39" s="48">
        <f>(Q33*70)+(Q34*75)+(Q35*25)+(Q36*60)+(Q37*150)+(Q38*45)</f>
        <v>684.82954545454538</v>
      </c>
      <c r="R39" s="599"/>
      <c r="S39" s="209" t="s">
        <v>36</v>
      </c>
      <c r="T39" s="211"/>
      <c r="U39" s="211"/>
      <c r="V39" s="211"/>
      <c r="W39" s="211"/>
      <c r="X39" s="48">
        <f>(X33*70)+(X34*75)+(X35*25)+(X36*60)+(X37*150)+(X38*45)</f>
        <v>603.75</v>
      </c>
      <c r="Y39" s="48">
        <f>(Y33*70)+(Y34*75)+(Y35*25)+(Y36*60)+(Y37*150)+(Y38*45)</f>
        <v>668.75</v>
      </c>
      <c r="Z39" s="599"/>
      <c r="AA39" s="209" t="s">
        <v>36</v>
      </c>
      <c r="AB39" s="211"/>
      <c r="AC39" s="211"/>
      <c r="AD39" s="211"/>
      <c r="AE39" s="211"/>
      <c r="AF39" s="48">
        <f>(AF33*70)+(AF34*75)+(AF35*25)+(AF36*60)+(AF37*150)+(AF38*45)</f>
        <v>694.5</v>
      </c>
      <c r="AG39" s="48">
        <f>(AG33*70)+(AG34*75)+(AG35*25)+(AG36*60)+(AG37*150)+(AG38*45)</f>
        <v>808.27489177489178</v>
      </c>
      <c r="AH39" s="599"/>
      <c r="AI39" s="209" t="s">
        <v>36</v>
      </c>
      <c r="AJ39" s="211"/>
      <c r="AK39" s="211"/>
      <c r="AL39" s="211"/>
      <c r="AM39" s="211"/>
      <c r="AN39" s="48">
        <f>(AN33*70)+(AN34*75)+(AN35*25)+(AN36*60)+(AN37*150)+(AN38*45)</f>
        <v>618</v>
      </c>
      <c r="AO39" s="48">
        <f>(AO33*70)+(AO34*75)+(AO35*25)+(AO36*60)+(AO37*150)+(AO38*45)</f>
        <v>698.35714285714289</v>
      </c>
    </row>
    <row r="40" spans="1:41" s="12" customFormat="1" ht="8.25" customHeight="1">
      <c r="A40" s="213"/>
      <c r="B40" s="214"/>
      <c r="C40" s="215"/>
      <c r="D40" s="216"/>
      <c r="E40" s="216"/>
      <c r="F40" s="216"/>
      <c r="G40" s="216"/>
      <c r="H40" s="217"/>
      <c r="I40" s="217"/>
      <c r="J40" s="218"/>
      <c r="K40" s="215"/>
      <c r="L40" s="219"/>
      <c r="M40" s="219"/>
      <c r="N40" s="219"/>
      <c r="O40" s="219"/>
      <c r="P40" s="220"/>
      <c r="Q40" s="220"/>
      <c r="R40" s="218"/>
      <c r="S40" s="215"/>
      <c r="T40" s="219"/>
      <c r="U40" s="219"/>
      <c r="V40" s="219"/>
      <c r="W40" s="219"/>
      <c r="X40" s="220"/>
      <c r="Y40" s="220"/>
      <c r="Z40" s="218"/>
      <c r="AA40" s="215"/>
      <c r="AB40" s="219"/>
      <c r="AC40" s="219"/>
      <c r="AD40" s="219"/>
      <c r="AE40" s="219"/>
      <c r="AF40" s="220"/>
      <c r="AG40" s="220"/>
      <c r="AH40" s="218"/>
      <c r="AI40" s="215"/>
      <c r="AJ40" s="219"/>
      <c r="AK40" s="219"/>
      <c r="AL40" s="219"/>
      <c r="AM40" s="219"/>
      <c r="AN40" s="220"/>
      <c r="AO40" s="220"/>
    </row>
    <row r="41" spans="1:41" ht="19.5" customHeight="1">
      <c r="C41" s="43" t="s">
        <v>46</v>
      </c>
      <c r="K41" s="43" t="s">
        <v>53</v>
      </c>
      <c r="S41" s="12" t="s">
        <v>47</v>
      </c>
    </row>
    <row r="42" spans="1:41" ht="18.75" customHeight="1">
      <c r="C42" s="587" t="s">
        <v>81</v>
      </c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6">
    <mergeCell ref="A33:A39"/>
    <mergeCell ref="B33:B39"/>
    <mergeCell ref="J33:J39"/>
    <mergeCell ref="R33:R39"/>
    <mergeCell ref="Z33:Z39"/>
    <mergeCell ref="AH33:AH39"/>
    <mergeCell ref="AA22:AA24"/>
    <mergeCell ref="C22:C24"/>
    <mergeCell ref="C42:O42"/>
    <mergeCell ref="K22:K24"/>
    <mergeCell ref="S22:S24"/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2.75" hidden="1" customWidth="1"/>
    <col min="7" max="7" width="5.75" hidden="1" customWidth="1"/>
    <col min="8" max="8" width="3.625" style="31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4" width="10.875" hidden="1" customWidth="1"/>
    <col min="15" max="15" width="4.625" hidden="1" customWidth="1"/>
    <col min="16" max="16" width="3.625" style="31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2.375" hidden="1" customWidth="1"/>
    <col min="22" max="22" width="10.875" hidden="1" customWidth="1"/>
    <col min="23" max="23" width="4.625" hidden="1" customWidth="1"/>
    <col min="24" max="24" width="3.625" style="31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29" width="4.625" style="5" hidden="1" customWidth="1"/>
    <col min="30" max="30" width="10.875" style="5" hidden="1" customWidth="1"/>
    <col min="31" max="31" width="4.625" style="5" hidden="1" customWidth="1"/>
    <col min="32" max="32" width="3.625" style="31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8" width="10.875" hidden="1" customWidth="1"/>
    <col min="39" max="39" width="4.625" style="5" hidden="1" customWidth="1"/>
    <col min="40" max="40" width="3.625" style="31" customWidth="1"/>
    <col min="41" max="41" width="4.625" customWidth="1"/>
  </cols>
  <sheetData>
    <row r="1" spans="1:49" ht="19.5" customHeight="1">
      <c r="A1" s="8"/>
      <c r="B1" s="40"/>
      <c r="C1" s="40"/>
      <c r="D1" s="588" t="s">
        <v>17</v>
      </c>
      <c r="E1" s="588"/>
      <c r="F1" s="588"/>
      <c r="G1" s="588"/>
      <c r="H1" s="588"/>
      <c r="I1" s="588"/>
      <c r="J1" s="588"/>
      <c r="K1" s="5" t="s">
        <v>586</v>
      </c>
      <c r="L1" t="s">
        <v>442</v>
      </c>
      <c r="Z1" s="40"/>
      <c r="AA1" s="40"/>
      <c r="AB1" s="8"/>
      <c r="AC1" s="8"/>
      <c r="AD1" s="8"/>
      <c r="AE1" s="8"/>
      <c r="AG1" s="8"/>
      <c r="AH1" s="40"/>
      <c r="AI1" s="40"/>
      <c r="AJ1" s="8"/>
      <c r="AK1" s="8"/>
      <c r="AL1" s="8"/>
      <c r="AM1" s="8"/>
      <c r="AO1" s="8"/>
    </row>
    <row r="2" spans="1:49" ht="14.1" customHeight="1">
      <c r="A2" s="2" t="s">
        <v>16</v>
      </c>
      <c r="B2" s="41" t="s">
        <v>41</v>
      </c>
      <c r="C2" s="41" t="s">
        <v>42</v>
      </c>
      <c r="D2" s="595">
        <v>236</v>
      </c>
      <c r="E2" s="595"/>
      <c r="F2" s="30"/>
      <c r="G2" s="30"/>
      <c r="H2" s="484"/>
      <c r="I2" s="30"/>
      <c r="J2" s="44"/>
      <c r="K2" s="589" t="s">
        <v>310</v>
      </c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</row>
    <row r="3" spans="1:49" s="12" customFormat="1" ht="14.1" customHeight="1">
      <c r="A3" s="591" t="s">
        <v>19</v>
      </c>
      <c r="B3" s="13"/>
      <c r="C3" s="592">
        <v>46013</v>
      </c>
      <c r="D3" s="592"/>
      <c r="E3" s="17"/>
      <c r="F3" s="17"/>
      <c r="G3" s="17"/>
      <c r="H3" s="27"/>
      <c r="I3" s="13" t="s">
        <v>20</v>
      </c>
      <c r="J3" s="13"/>
      <c r="K3" s="592">
        <f>C3+1</f>
        <v>46014</v>
      </c>
      <c r="L3" s="592"/>
      <c r="M3" s="17"/>
      <c r="N3" s="17"/>
      <c r="O3" s="17"/>
      <c r="P3" s="27"/>
      <c r="Q3" s="13" t="s">
        <v>21</v>
      </c>
      <c r="R3" s="117"/>
      <c r="S3" s="592">
        <f>C3+2</f>
        <v>46015</v>
      </c>
      <c r="T3" s="592"/>
      <c r="U3" s="17"/>
      <c r="V3" s="17"/>
      <c r="W3" s="17"/>
      <c r="X3" s="27"/>
      <c r="Y3" s="13" t="s">
        <v>22</v>
      </c>
      <c r="Z3" s="117"/>
      <c r="AA3" s="592">
        <f>C3+3</f>
        <v>46016</v>
      </c>
      <c r="AB3" s="592"/>
      <c r="AC3" s="17"/>
      <c r="AD3" s="17"/>
      <c r="AE3" s="17"/>
      <c r="AF3" s="27"/>
      <c r="AG3" s="13" t="s">
        <v>23</v>
      </c>
      <c r="AH3" s="117"/>
      <c r="AI3" s="592">
        <f>C3+4</f>
        <v>46017</v>
      </c>
      <c r="AJ3" s="592"/>
      <c r="AK3" s="17"/>
      <c r="AL3" s="17"/>
      <c r="AM3" s="17"/>
      <c r="AN3" s="27"/>
      <c r="AO3" s="13" t="s">
        <v>24</v>
      </c>
    </row>
    <row r="4" spans="1:49" s="12" customFormat="1" ht="14.1" customHeight="1">
      <c r="A4" s="591"/>
      <c r="B4" s="13" t="s">
        <v>43</v>
      </c>
      <c r="C4" s="13" t="s">
        <v>44</v>
      </c>
      <c r="D4" s="13" t="s">
        <v>25</v>
      </c>
      <c r="E4" s="13" t="s">
        <v>30</v>
      </c>
      <c r="F4" s="13" t="s">
        <v>32</v>
      </c>
      <c r="G4" s="13" t="s">
        <v>35</v>
      </c>
      <c r="H4" s="27" t="s">
        <v>29</v>
      </c>
      <c r="I4" s="21" t="s">
        <v>48</v>
      </c>
      <c r="J4" s="13" t="s">
        <v>11</v>
      </c>
      <c r="K4" s="13" t="s">
        <v>12</v>
      </c>
      <c r="L4" s="13" t="s">
        <v>15</v>
      </c>
      <c r="M4" s="13" t="s">
        <v>30</v>
      </c>
      <c r="N4" s="13" t="s">
        <v>32</v>
      </c>
      <c r="O4" s="13" t="s">
        <v>35</v>
      </c>
      <c r="P4" s="27" t="s">
        <v>29</v>
      </c>
      <c r="Q4" s="21" t="s">
        <v>48</v>
      </c>
      <c r="R4" s="117" t="s">
        <v>11</v>
      </c>
      <c r="S4" s="13" t="s">
        <v>12</v>
      </c>
      <c r="T4" s="13" t="s">
        <v>25</v>
      </c>
      <c r="U4" s="13" t="s">
        <v>30</v>
      </c>
      <c r="V4" s="13" t="s">
        <v>32</v>
      </c>
      <c r="W4" s="13" t="s">
        <v>35</v>
      </c>
      <c r="X4" s="27" t="s">
        <v>29</v>
      </c>
      <c r="Y4" s="21" t="s">
        <v>48</v>
      </c>
      <c r="Z4" s="117" t="s">
        <v>11</v>
      </c>
      <c r="AA4" s="13" t="s">
        <v>12</v>
      </c>
      <c r="AB4" s="13" t="s">
        <v>25</v>
      </c>
      <c r="AC4" s="13" t="s">
        <v>30</v>
      </c>
      <c r="AD4" s="13" t="s">
        <v>32</v>
      </c>
      <c r="AE4" s="13" t="s">
        <v>35</v>
      </c>
      <c r="AF4" s="27" t="s">
        <v>29</v>
      </c>
      <c r="AG4" s="21" t="s">
        <v>48</v>
      </c>
      <c r="AH4" s="117" t="s">
        <v>11</v>
      </c>
      <c r="AI4" s="13" t="s">
        <v>12</v>
      </c>
      <c r="AJ4" s="13" t="s">
        <v>25</v>
      </c>
      <c r="AK4" s="13" t="s">
        <v>30</v>
      </c>
      <c r="AL4" s="13" t="s">
        <v>32</v>
      </c>
      <c r="AM4" s="13" t="s">
        <v>35</v>
      </c>
      <c r="AN4" s="27" t="s">
        <v>29</v>
      </c>
      <c r="AO4" s="21" t="s">
        <v>48</v>
      </c>
    </row>
    <row r="5" spans="1:49" s="12" customFormat="1" ht="14.1" customHeight="1">
      <c r="A5" s="593" t="s">
        <v>26</v>
      </c>
      <c r="B5" s="73" t="s">
        <v>356</v>
      </c>
      <c r="C5" s="114" t="s">
        <v>105</v>
      </c>
      <c r="D5" s="115">
        <v>80</v>
      </c>
      <c r="E5" s="67">
        <f>D5/20</f>
        <v>4</v>
      </c>
      <c r="F5" s="13"/>
      <c r="G5" s="13"/>
      <c r="H5" s="104">
        <f>(D5*$D$2)/1000</f>
        <v>18.88</v>
      </c>
      <c r="I5" s="124"/>
      <c r="J5" s="73" t="s">
        <v>106</v>
      </c>
      <c r="K5" s="114" t="s">
        <v>105</v>
      </c>
      <c r="L5" s="115">
        <v>80</v>
      </c>
      <c r="M5" s="67">
        <f>L5/20</f>
        <v>4</v>
      </c>
      <c r="N5" s="13"/>
      <c r="O5" s="13"/>
      <c r="P5" s="104">
        <f>(L5*$D$2)/1000</f>
        <v>18.88</v>
      </c>
      <c r="Q5" s="65"/>
      <c r="R5" s="73" t="s">
        <v>541</v>
      </c>
      <c r="S5" s="114" t="s">
        <v>426</v>
      </c>
      <c r="T5" s="115">
        <v>50</v>
      </c>
      <c r="U5" s="67">
        <f>T5/10</f>
        <v>5</v>
      </c>
      <c r="V5" s="13"/>
      <c r="W5" s="13"/>
      <c r="X5" s="104">
        <f t="shared" ref="X5" si="0">(T5*$D$2)/1000</f>
        <v>11.8</v>
      </c>
      <c r="Y5" s="124"/>
      <c r="Z5" s="613" t="s">
        <v>545</v>
      </c>
      <c r="AA5" s="614"/>
      <c r="AB5" s="614"/>
      <c r="AC5" s="614"/>
      <c r="AD5" s="614"/>
      <c r="AE5" s="614"/>
      <c r="AF5" s="615"/>
      <c r="AG5" s="65"/>
      <c r="AH5" s="73" t="s">
        <v>576</v>
      </c>
      <c r="AI5" s="114" t="s">
        <v>105</v>
      </c>
      <c r="AJ5" s="115">
        <v>70</v>
      </c>
      <c r="AK5" s="67">
        <f>AJ5/20</f>
        <v>3.5</v>
      </c>
      <c r="AL5" s="13"/>
      <c r="AM5" s="13"/>
      <c r="AN5" s="104">
        <f>(AJ5*$D$2)/1000</f>
        <v>16.52</v>
      </c>
      <c r="AO5" s="65"/>
    </row>
    <row r="6" spans="1:49" s="12" customFormat="1" ht="14.1" customHeight="1">
      <c r="A6" s="593"/>
      <c r="B6" s="66" t="s">
        <v>107</v>
      </c>
      <c r="C6" s="74" t="s">
        <v>574</v>
      </c>
      <c r="D6" s="75">
        <v>10</v>
      </c>
      <c r="E6" s="67">
        <f>D6/20</f>
        <v>0.5</v>
      </c>
      <c r="F6" s="67"/>
      <c r="G6" s="13"/>
      <c r="H6" s="104">
        <f>(D6*$D$2)/1000</f>
        <v>2.36</v>
      </c>
      <c r="I6" s="125"/>
      <c r="J6" s="66" t="s">
        <v>107</v>
      </c>
      <c r="K6" s="74" t="s">
        <v>108</v>
      </c>
      <c r="L6" s="75">
        <v>20</v>
      </c>
      <c r="M6" s="67">
        <f>L6/20</f>
        <v>1</v>
      </c>
      <c r="N6" s="67"/>
      <c r="O6" s="13"/>
      <c r="P6" s="104">
        <f>(L6*$D$2)/1000</f>
        <v>4.72</v>
      </c>
      <c r="Q6" s="108"/>
      <c r="R6" s="66"/>
      <c r="S6" s="74"/>
      <c r="T6" s="75"/>
      <c r="U6" s="67"/>
      <c r="V6" s="67"/>
      <c r="W6" s="13"/>
      <c r="X6" s="104"/>
      <c r="Y6" s="65"/>
      <c r="Z6" s="616"/>
      <c r="AA6" s="617"/>
      <c r="AB6" s="617"/>
      <c r="AC6" s="617"/>
      <c r="AD6" s="617"/>
      <c r="AE6" s="617"/>
      <c r="AF6" s="618"/>
      <c r="AG6" s="108"/>
      <c r="AH6" s="66" t="s">
        <v>577</v>
      </c>
      <c r="AI6" s="74" t="s">
        <v>575</v>
      </c>
      <c r="AJ6" s="75">
        <v>20</v>
      </c>
      <c r="AK6" s="67">
        <f>AJ6/20</f>
        <v>1</v>
      </c>
      <c r="AL6" s="67"/>
      <c r="AM6" s="13"/>
      <c r="AN6" s="104">
        <f>(AJ6*$D$2)/1000</f>
        <v>4.72</v>
      </c>
      <c r="AO6" s="108"/>
    </row>
    <row r="7" spans="1:49" s="12" customFormat="1" ht="14.1" customHeight="1">
      <c r="A7" s="593"/>
      <c r="B7" s="19" t="s">
        <v>109</v>
      </c>
      <c r="C7" s="6"/>
      <c r="D7" s="13"/>
      <c r="E7" s="13"/>
      <c r="F7" s="13"/>
      <c r="G7" s="13"/>
      <c r="H7" s="27"/>
      <c r="I7" s="125"/>
      <c r="J7" s="19" t="s">
        <v>109</v>
      </c>
      <c r="K7" s="6"/>
      <c r="L7" s="13"/>
      <c r="M7" s="13"/>
      <c r="N7" s="13"/>
      <c r="O7" s="13"/>
      <c r="P7" s="27"/>
      <c r="Q7" s="108"/>
      <c r="R7" s="19" t="s">
        <v>226</v>
      </c>
      <c r="S7" s="6"/>
      <c r="T7" s="13"/>
      <c r="U7" s="13"/>
      <c r="V7" s="13"/>
      <c r="W7" s="13"/>
      <c r="X7" s="27"/>
      <c r="Y7" s="65"/>
      <c r="Z7" s="616"/>
      <c r="AA7" s="617"/>
      <c r="AB7" s="617"/>
      <c r="AC7" s="617"/>
      <c r="AD7" s="617"/>
      <c r="AE7" s="617"/>
      <c r="AF7" s="618"/>
      <c r="AG7" s="108"/>
      <c r="AH7" s="19" t="s">
        <v>109</v>
      </c>
      <c r="AI7" s="6"/>
      <c r="AJ7" s="13"/>
      <c r="AK7" s="13"/>
      <c r="AL7" s="13"/>
      <c r="AM7" s="13"/>
      <c r="AN7" s="27"/>
      <c r="AO7" s="108"/>
    </row>
    <row r="8" spans="1:49" s="12" customFormat="1" ht="14.1" customHeight="1">
      <c r="A8" s="593" t="s">
        <v>27</v>
      </c>
      <c r="B8" s="346" t="s">
        <v>227</v>
      </c>
      <c r="C8" s="84" t="s">
        <v>271</v>
      </c>
      <c r="D8" s="88">
        <v>30</v>
      </c>
      <c r="E8" s="172"/>
      <c r="F8" s="91">
        <f>D8/35</f>
        <v>0.8571428571428571</v>
      </c>
      <c r="G8" s="173"/>
      <c r="H8" s="104">
        <f>(D8*$D$2)/1000</f>
        <v>7.08</v>
      </c>
      <c r="I8" s="86"/>
      <c r="J8" s="51" t="s">
        <v>537</v>
      </c>
      <c r="K8" s="84" t="s">
        <v>250</v>
      </c>
      <c r="L8" s="88">
        <v>85</v>
      </c>
      <c r="M8" s="172"/>
      <c r="N8" s="91">
        <f>L8*0.8/35</f>
        <v>1.9428571428571428</v>
      </c>
      <c r="O8" s="173"/>
      <c r="P8" s="98">
        <f>(L8*$D$2)/1000</f>
        <v>20.059999999999999</v>
      </c>
      <c r="Q8" s="89"/>
      <c r="R8" s="158" t="s">
        <v>163</v>
      </c>
      <c r="S8" s="84" t="s">
        <v>251</v>
      </c>
      <c r="T8" s="88">
        <v>20</v>
      </c>
      <c r="U8" s="347"/>
      <c r="V8" s="88">
        <f>T8/35</f>
        <v>0.5714285714285714</v>
      </c>
      <c r="W8" s="87"/>
      <c r="X8" s="104">
        <f t="shared" ref="X8:X9" si="1">(T8*$D$2)/1000</f>
        <v>4.72</v>
      </c>
      <c r="Y8" s="86"/>
      <c r="Z8" s="616"/>
      <c r="AA8" s="617"/>
      <c r="AB8" s="617"/>
      <c r="AC8" s="617"/>
      <c r="AD8" s="617"/>
      <c r="AE8" s="617"/>
      <c r="AF8" s="618"/>
      <c r="AG8" s="89"/>
      <c r="AH8" s="158" t="s">
        <v>187</v>
      </c>
      <c r="AI8" s="84" t="s">
        <v>188</v>
      </c>
      <c r="AJ8" s="88">
        <v>75</v>
      </c>
      <c r="AK8" s="332"/>
      <c r="AL8" s="88">
        <f>AJ8/35</f>
        <v>2.1428571428571428</v>
      </c>
      <c r="AM8" s="87"/>
      <c r="AN8" s="27">
        <f>(AJ8*$D$2)/1000</f>
        <v>17.7</v>
      </c>
      <c r="AO8" s="89"/>
      <c r="AQ8" s="297"/>
      <c r="AR8" s="306"/>
      <c r="AS8" s="297"/>
      <c r="AT8" s="453"/>
      <c r="AU8" s="297"/>
      <c r="AV8" s="300"/>
      <c r="AW8" s="299"/>
    </row>
    <row r="9" spans="1:49" s="12" customFormat="1" ht="14.1" customHeight="1">
      <c r="A9" s="593"/>
      <c r="B9" s="234" t="s">
        <v>228</v>
      </c>
      <c r="C9" s="278" t="s">
        <v>275</v>
      </c>
      <c r="D9" s="88">
        <v>30</v>
      </c>
      <c r="E9" s="126"/>
      <c r="F9" s="126"/>
      <c r="G9" s="88">
        <f>D9/100</f>
        <v>0.3</v>
      </c>
      <c r="H9" s="104">
        <f>(D9*$D$2)/1000</f>
        <v>7.08</v>
      </c>
      <c r="I9" s="89"/>
      <c r="J9" s="92" t="s">
        <v>538</v>
      </c>
      <c r="K9" s="84" t="s">
        <v>170</v>
      </c>
      <c r="L9" s="88">
        <v>25</v>
      </c>
      <c r="M9" s="126">
        <f>L9/90</f>
        <v>0.27777777777777779</v>
      </c>
      <c r="N9" s="126"/>
      <c r="O9" s="85"/>
      <c r="P9" s="98">
        <f t="shared" ref="P9:P11" si="2">(L9*$D$2)/1000</f>
        <v>5.9</v>
      </c>
      <c r="Q9" s="86"/>
      <c r="R9" s="149" t="s">
        <v>164</v>
      </c>
      <c r="S9" s="159" t="s">
        <v>278</v>
      </c>
      <c r="T9" s="188">
        <v>10</v>
      </c>
      <c r="U9" s="350"/>
      <c r="V9" s="126"/>
      <c r="W9" s="87">
        <f>T9/100</f>
        <v>0.1</v>
      </c>
      <c r="X9" s="104">
        <f t="shared" si="1"/>
        <v>2.36</v>
      </c>
      <c r="Y9" s="86"/>
      <c r="Z9" s="616"/>
      <c r="AA9" s="617"/>
      <c r="AB9" s="617"/>
      <c r="AC9" s="617"/>
      <c r="AD9" s="617"/>
      <c r="AE9" s="617"/>
      <c r="AF9" s="618"/>
      <c r="AG9" s="86"/>
      <c r="AH9" s="149" t="s">
        <v>163</v>
      </c>
      <c r="AI9" s="84" t="s">
        <v>189</v>
      </c>
      <c r="AJ9" s="251">
        <v>10</v>
      </c>
      <c r="AK9" s="88"/>
      <c r="AL9" s="88"/>
      <c r="AM9" s="133">
        <f>AJ9/100</f>
        <v>0.1</v>
      </c>
      <c r="AN9" s="27">
        <f>(AJ9*$D$2)/1000</f>
        <v>2.36</v>
      </c>
      <c r="AO9" s="86"/>
      <c r="AQ9" s="297"/>
      <c r="AR9" s="306"/>
      <c r="AS9" s="297"/>
      <c r="AT9" s="453"/>
      <c r="AU9" s="297"/>
      <c r="AV9" s="454"/>
      <c r="AW9" s="299"/>
    </row>
    <row r="10" spans="1:49" s="12" customFormat="1" ht="14.1" customHeight="1">
      <c r="A10" s="593"/>
      <c r="B10" s="92" t="s">
        <v>280</v>
      </c>
      <c r="C10" s="107" t="s">
        <v>281</v>
      </c>
      <c r="D10" s="88">
        <v>1</v>
      </c>
      <c r="E10" s="126"/>
      <c r="F10" s="126"/>
      <c r="G10" s="87"/>
      <c r="H10" s="104">
        <f>(D10*$D$2)/1000</f>
        <v>0.23599999999999999</v>
      </c>
      <c r="I10" s="86"/>
      <c r="J10" s="92" t="s">
        <v>110</v>
      </c>
      <c r="K10" s="84" t="s">
        <v>152</v>
      </c>
      <c r="L10" s="88">
        <v>10</v>
      </c>
      <c r="M10" s="126"/>
      <c r="N10" s="126"/>
      <c r="O10" s="87">
        <f>L10/100</f>
        <v>0.1</v>
      </c>
      <c r="P10" s="98">
        <f t="shared" si="2"/>
        <v>2.36</v>
      </c>
      <c r="Q10" s="86"/>
      <c r="R10" s="92" t="s">
        <v>541</v>
      </c>
      <c r="S10" s="160" t="s">
        <v>252</v>
      </c>
      <c r="T10" s="91">
        <v>60</v>
      </c>
      <c r="U10" s="350"/>
      <c r="V10" s="126"/>
      <c r="W10" s="87">
        <f>T10/100</f>
        <v>0.6</v>
      </c>
      <c r="X10" s="104">
        <f t="shared" ref="X10:X16" si="3">(T10*$D$2)/1000</f>
        <v>14.16</v>
      </c>
      <c r="Y10" s="86"/>
      <c r="Z10" s="616"/>
      <c r="AA10" s="617"/>
      <c r="AB10" s="617"/>
      <c r="AC10" s="617"/>
      <c r="AD10" s="617"/>
      <c r="AE10" s="617"/>
      <c r="AF10" s="618"/>
      <c r="AG10" s="86"/>
      <c r="AH10" s="149" t="s">
        <v>143</v>
      </c>
      <c r="AI10" s="84" t="s">
        <v>149</v>
      </c>
      <c r="AJ10" s="87">
        <v>10</v>
      </c>
      <c r="AK10" s="333"/>
      <c r="AL10" s="333"/>
      <c r="AM10" s="133">
        <f>AJ10/100</f>
        <v>0.1</v>
      </c>
      <c r="AN10" s="27">
        <f>(AJ10*$D$2)/1000</f>
        <v>2.36</v>
      </c>
      <c r="AO10" s="86"/>
      <c r="AQ10" s="297"/>
      <c r="AR10" s="306"/>
      <c r="AS10" s="297"/>
      <c r="AT10" s="453"/>
      <c r="AU10" s="297"/>
      <c r="AV10" s="297"/>
      <c r="AW10" s="299"/>
    </row>
    <row r="11" spans="1:49" s="12" customFormat="1" ht="14.1" customHeight="1">
      <c r="A11" s="593"/>
      <c r="B11" s="227" t="s">
        <v>283</v>
      </c>
      <c r="C11" s="105" t="s">
        <v>284</v>
      </c>
      <c r="D11" s="88">
        <v>65</v>
      </c>
      <c r="E11" s="55"/>
      <c r="F11" s="55">
        <f>D11*0.6/35</f>
        <v>1.1142857142857143</v>
      </c>
      <c r="G11" s="85"/>
      <c r="H11" s="104">
        <f>(D11*$D$2)/1000</f>
        <v>15.34</v>
      </c>
      <c r="I11" s="86"/>
      <c r="J11" s="178" t="s">
        <v>253</v>
      </c>
      <c r="K11" s="84" t="s">
        <v>539</v>
      </c>
      <c r="L11" s="88">
        <v>20</v>
      </c>
      <c r="M11" s="55"/>
      <c r="N11" s="55"/>
      <c r="O11" s="87">
        <f>L11/100</f>
        <v>0.2</v>
      </c>
      <c r="P11" s="98">
        <f t="shared" si="2"/>
        <v>4.72</v>
      </c>
      <c r="Q11" s="86"/>
      <c r="R11" s="92" t="s">
        <v>226</v>
      </c>
      <c r="S11" s="84" t="s">
        <v>288</v>
      </c>
      <c r="T11" s="88">
        <v>15</v>
      </c>
      <c r="U11" s="87"/>
      <c r="V11" s="126"/>
      <c r="W11" s="87">
        <f>T11/100</f>
        <v>0.15</v>
      </c>
      <c r="X11" s="104">
        <f t="shared" si="3"/>
        <v>3.54</v>
      </c>
      <c r="Y11" s="89"/>
      <c r="Z11" s="616"/>
      <c r="AA11" s="617"/>
      <c r="AB11" s="617"/>
      <c r="AC11" s="617"/>
      <c r="AD11" s="617"/>
      <c r="AE11" s="617"/>
      <c r="AF11" s="618"/>
      <c r="AG11" s="86"/>
      <c r="AH11" s="149" t="s">
        <v>144</v>
      </c>
      <c r="AI11" s="84" t="s">
        <v>190</v>
      </c>
      <c r="AJ11" s="334">
        <v>25</v>
      </c>
      <c r="AK11" s="88"/>
      <c r="AL11" s="87"/>
      <c r="AM11" s="133">
        <f>AJ11/100</f>
        <v>0.25</v>
      </c>
      <c r="AN11" s="27">
        <f>(AJ11*$D$2)/1000</f>
        <v>5.9</v>
      </c>
      <c r="AO11" s="190"/>
      <c r="AQ11" s="297"/>
      <c r="AR11" s="455"/>
      <c r="AS11" s="297"/>
      <c r="AT11" s="453"/>
      <c r="AU11" s="319"/>
      <c r="AV11" s="297"/>
      <c r="AW11" s="299"/>
    </row>
    <row r="12" spans="1:49" s="12" customFormat="1" ht="14.1" customHeight="1">
      <c r="A12" s="593"/>
      <c r="B12" s="452" t="s">
        <v>287</v>
      </c>
      <c r="C12" s="145"/>
      <c r="D12" s="161"/>
      <c r="E12" s="126"/>
      <c r="F12" s="126"/>
      <c r="G12" s="91"/>
      <c r="H12" s="104"/>
      <c r="I12" s="86"/>
      <c r="J12" s="248"/>
      <c r="K12" s="84"/>
      <c r="L12" s="88"/>
      <c r="M12" s="88"/>
      <c r="N12" s="87"/>
      <c r="O12" s="85"/>
      <c r="P12" s="98"/>
      <c r="Q12" s="86"/>
      <c r="R12" s="92" t="s">
        <v>542</v>
      </c>
      <c r="S12" s="160" t="s">
        <v>255</v>
      </c>
      <c r="T12" s="91">
        <v>15</v>
      </c>
      <c r="U12" s="350"/>
      <c r="V12" s="126"/>
      <c r="W12" s="140">
        <f>T12/100</f>
        <v>0.15</v>
      </c>
      <c r="X12" s="104">
        <f t="shared" si="3"/>
        <v>3.54</v>
      </c>
      <c r="Y12" s="86"/>
      <c r="Z12" s="616"/>
      <c r="AA12" s="617"/>
      <c r="AB12" s="617"/>
      <c r="AC12" s="617"/>
      <c r="AD12" s="617"/>
      <c r="AE12" s="617"/>
      <c r="AF12" s="618"/>
      <c r="AG12" s="86"/>
      <c r="AH12" s="178" t="s">
        <v>145</v>
      </c>
      <c r="AI12" s="84" t="s">
        <v>191</v>
      </c>
      <c r="AJ12" s="87">
        <v>1</v>
      </c>
      <c r="AK12" s="88"/>
      <c r="AL12" s="88"/>
      <c r="AM12" s="85"/>
      <c r="AN12" s="27">
        <f>(AJ12*$D$2)/1000</f>
        <v>0.23599999999999999</v>
      </c>
      <c r="AO12" s="86"/>
      <c r="AQ12" s="456"/>
      <c r="AR12" s="306"/>
      <c r="AS12" s="297"/>
      <c r="AT12" s="297"/>
      <c r="AU12" s="297"/>
      <c r="AV12" s="297"/>
      <c r="AW12" s="315"/>
    </row>
    <row r="13" spans="1:49" s="12" customFormat="1" ht="14.1" customHeight="1">
      <c r="A13" s="593"/>
      <c r="B13" s="329"/>
      <c r="C13" s="438"/>
      <c r="D13" s="88"/>
      <c r="E13" s="88"/>
      <c r="F13" s="88"/>
      <c r="G13" s="85"/>
      <c r="H13" s="98"/>
      <c r="I13" s="86"/>
      <c r="J13" s="354"/>
      <c r="K13" s="84"/>
      <c r="L13" s="88"/>
      <c r="M13" s="169"/>
      <c r="N13" s="105"/>
      <c r="O13" s="87"/>
      <c r="P13" s="98"/>
      <c r="Q13" s="86"/>
      <c r="R13" s="176"/>
      <c r="S13" s="160" t="s">
        <v>543</v>
      </c>
      <c r="T13" s="91">
        <v>5</v>
      </c>
      <c r="U13" s="350"/>
      <c r="V13" s="126"/>
      <c r="W13" s="140"/>
      <c r="X13" s="104">
        <f t="shared" si="3"/>
        <v>1.18</v>
      </c>
      <c r="Y13" s="86"/>
      <c r="Z13" s="616"/>
      <c r="AA13" s="617"/>
      <c r="AB13" s="617"/>
      <c r="AC13" s="617"/>
      <c r="AD13" s="617"/>
      <c r="AE13" s="617"/>
      <c r="AF13" s="618"/>
      <c r="AG13" s="86"/>
      <c r="AH13" s="206"/>
      <c r="AI13" s="107"/>
      <c r="AJ13" s="105"/>
      <c r="AK13" s="55"/>
      <c r="AL13" s="344"/>
      <c r="AM13" s="87"/>
      <c r="AN13" s="98"/>
      <c r="AO13" s="86"/>
      <c r="AQ13" s="457"/>
      <c r="AR13" s="314"/>
      <c r="AS13" s="453"/>
      <c r="AT13" s="280"/>
      <c r="AU13" s="280"/>
      <c r="AV13" s="280"/>
      <c r="AW13" s="299"/>
    </row>
    <row r="14" spans="1:49" s="12" customFormat="1" ht="14.1" customHeight="1">
      <c r="A14" s="594" t="s">
        <v>18</v>
      </c>
      <c r="B14" s="51" t="s">
        <v>211</v>
      </c>
      <c r="C14" s="84" t="s">
        <v>169</v>
      </c>
      <c r="D14" s="88">
        <v>45</v>
      </c>
      <c r="E14" s="126">
        <f>D14/85</f>
        <v>0.52941176470588236</v>
      </c>
      <c r="F14" s="91"/>
      <c r="G14" s="87"/>
      <c r="H14" s="104">
        <f>(D14*$D$2)/1000</f>
        <v>10.62</v>
      </c>
      <c r="I14" s="93"/>
      <c r="J14" s="51" t="s">
        <v>514</v>
      </c>
      <c r="K14" s="84" t="s">
        <v>346</v>
      </c>
      <c r="L14" s="88">
        <v>45</v>
      </c>
      <c r="M14" s="126"/>
      <c r="N14" s="91">
        <f>L14*0.9/55</f>
        <v>0.73636363636363633</v>
      </c>
      <c r="O14" s="87"/>
      <c r="P14" s="104">
        <f>(L14*$D$2)/1000</f>
        <v>10.62</v>
      </c>
      <c r="Q14" s="93"/>
      <c r="R14" s="206"/>
      <c r="S14" s="84" t="s">
        <v>499</v>
      </c>
      <c r="T14" s="91">
        <v>35</v>
      </c>
      <c r="U14" s="350"/>
      <c r="V14" s="88">
        <f>T14/35</f>
        <v>1</v>
      </c>
      <c r="W14" s="140"/>
      <c r="X14" s="104">
        <f t="shared" si="3"/>
        <v>8.26</v>
      </c>
      <c r="Y14" s="89"/>
      <c r="Z14" s="616"/>
      <c r="AA14" s="617"/>
      <c r="AB14" s="617"/>
      <c r="AC14" s="617"/>
      <c r="AD14" s="617"/>
      <c r="AE14" s="617"/>
      <c r="AF14" s="618"/>
      <c r="AG14" s="86"/>
      <c r="AH14" s="51" t="s">
        <v>326</v>
      </c>
      <c r="AI14" s="327" t="s">
        <v>327</v>
      </c>
      <c r="AJ14" s="193">
        <v>25</v>
      </c>
      <c r="AK14" s="126">
        <f>AJ14/35</f>
        <v>0.7142857142857143</v>
      </c>
      <c r="AL14" s="126"/>
      <c r="AM14" s="87"/>
      <c r="AN14" s="127">
        <f>(AJ14*$D$2)/1000</f>
        <v>5.9</v>
      </c>
      <c r="AO14" s="86"/>
      <c r="AQ14" s="458"/>
      <c r="AR14" s="459"/>
      <c r="AS14" s="297"/>
      <c r="AT14" s="297"/>
      <c r="AU14" s="297"/>
      <c r="AV14" s="280"/>
      <c r="AW14" s="315"/>
    </row>
    <row r="15" spans="1:49" s="12" customFormat="1" ht="14.1" customHeight="1">
      <c r="A15" s="594"/>
      <c r="B15" s="92" t="s">
        <v>107</v>
      </c>
      <c r="C15" s="84" t="s">
        <v>189</v>
      </c>
      <c r="D15" s="88">
        <v>10</v>
      </c>
      <c r="E15" s="126"/>
      <c r="F15" s="91"/>
      <c r="G15" s="87">
        <f>D15/100</f>
        <v>0.1</v>
      </c>
      <c r="H15" s="104">
        <f>(D15*$D$2)/1000</f>
        <v>2.36</v>
      </c>
      <c r="I15" s="93"/>
      <c r="J15" s="92" t="s">
        <v>515</v>
      </c>
      <c r="K15" s="84" t="s">
        <v>165</v>
      </c>
      <c r="L15" s="88">
        <v>10</v>
      </c>
      <c r="M15" s="126"/>
      <c r="N15" s="91"/>
      <c r="O15" s="87">
        <f>L15/100</f>
        <v>0.1</v>
      </c>
      <c r="P15" s="104">
        <f>(L15*$D$2)/1000</f>
        <v>2.36</v>
      </c>
      <c r="Q15" s="93"/>
      <c r="R15" s="206"/>
      <c r="S15" s="84" t="s">
        <v>197</v>
      </c>
      <c r="T15" s="91">
        <v>20</v>
      </c>
      <c r="U15" s="350"/>
      <c r="V15" s="126">
        <f>T15*0.9/55</f>
        <v>0.32727272727272727</v>
      </c>
      <c r="W15" s="140"/>
      <c r="X15" s="104">
        <f t="shared" si="3"/>
        <v>4.72</v>
      </c>
      <c r="Y15" s="89"/>
      <c r="Z15" s="616"/>
      <c r="AA15" s="617"/>
      <c r="AB15" s="617"/>
      <c r="AC15" s="617"/>
      <c r="AD15" s="617"/>
      <c r="AE15" s="617"/>
      <c r="AF15" s="618"/>
      <c r="AG15" s="86"/>
      <c r="AH15" s="92" t="s">
        <v>328</v>
      </c>
      <c r="AI15" s="160" t="s">
        <v>329</v>
      </c>
      <c r="AJ15" s="87">
        <v>10</v>
      </c>
      <c r="AK15" s="126"/>
      <c r="AL15" s="133"/>
      <c r="AM15" s="87">
        <f>AJ15/100</f>
        <v>0.1</v>
      </c>
      <c r="AN15" s="127">
        <f>(AJ15*$D$2)/1000</f>
        <v>2.36</v>
      </c>
      <c r="AO15" s="86"/>
      <c r="AQ15" s="458"/>
      <c r="AR15" s="459"/>
      <c r="AS15" s="297"/>
      <c r="AT15" s="297"/>
      <c r="AU15" s="297"/>
      <c r="AV15" s="280"/>
      <c r="AW15" s="315"/>
    </row>
    <row r="16" spans="1:49" s="12" customFormat="1" ht="14.1" customHeight="1">
      <c r="A16" s="594"/>
      <c r="B16" s="92" t="s">
        <v>143</v>
      </c>
      <c r="C16" s="84" t="s">
        <v>386</v>
      </c>
      <c r="D16" s="88">
        <v>10</v>
      </c>
      <c r="E16" s="126"/>
      <c r="F16" s="91">
        <f>D16/35</f>
        <v>0.2857142857142857</v>
      </c>
      <c r="G16" s="87"/>
      <c r="H16" s="104">
        <f>(D16*$D$2)/1000</f>
        <v>2.36</v>
      </c>
      <c r="I16" s="86"/>
      <c r="J16" s="92" t="s">
        <v>345</v>
      </c>
      <c r="K16" s="84"/>
      <c r="L16" s="88"/>
      <c r="M16" s="126"/>
      <c r="N16" s="91"/>
      <c r="O16" s="87"/>
      <c r="P16" s="104"/>
      <c r="Q16" s="86"/>
      <c r="R16" s="68" t="s">
        <v>533</v>
      </c>
      <c r="S16" s="84" t="s">
        <v>535</v>
      </c>
      <c r="T16" s="338">
        <v>50</v>
      </c>
      <c r="U16" s="64"/>
      <c r="V16" s="64">
        <f>T16*0.7/35</f>
        <v>1</v>
      </c>
      <c r="W16" s="64"/>
      <c r="X16" s="104">
        <f t="shared" si="3"/>
        <v>11.8</v>
      </c>
      <c r="Y16" s="65"/>
      <c r="Z16" s="616"/>
      <c r="AA16" s="617"/>
      <c r="AB16" s="617"/>
      <c r="AC16" s="617"/>
      <c r="AD16" s="617"/>
      <c r="AE16" s="617"/>
      <c r="AF16" s="618"/>
      <c r="AG16" s="86"/>
      <c r="AH16" s="92" t="s">
        <v>330</v>
      </c>
      <c r="AI16" s="187" t="s">
        <v>331</v>
      </c>
      <c r="AJ16" s="87">
        <v>35</v>
      </c>
      <c r="AK16" s="135"/>
      <c r="AL16" s="135"/>
      <c r="AM16" s="87">
        <f>AJ16/100</f>
        <v>0.35</v>
      </c>
      <c r="AN16" s="127">
        <f>(AJ16*$D$2)/1000</f>
        <v>8.26</v>
      </c>
      <c r="AO16" s="86"/>
      <c r="AQ16" s="458"/>
      <c r="AR16" s="460"/>
      <c r="AS16" s="461"/>
      <c r="AT16" s="297"/>
      <c r="AU16" s="280"/>
      <c r="AV16" s="280"/>
      <c r="AW16" s="315"/>
    </row>
    <row r="17" spans="1:49" s="12" customFormat="1" ht="14.1" customHeight="1">
      <c r="A17" s="594"/>
      <c r="B17" s="92" t="s">
        <v>540</v>
      </c>
      <c r="C17" s="84" t="s">
        <v>565</v>
      </c>
      <c r="D17" s="88">
        <v>25</v>
      </c>
      <c r="E17" s="126">
        <f>D17/90</f>
        <v>0.27777777777777779</v>
      </c>
      <c r="F17" s="91"/>
      <c r="G17" s="87"/>
      <c r="H17" s="104">
        <f>(D17*$D$2)/1000</f>
        <v>5.9</v>
      </c>
      <c r="I17" s="93"/>
      <c r="J17" s="92" t="s">
        <v>153</v>
      </c>
      <c r="K17" s="84"/>
      <c r="L17" s="88"/>
      <c r="M17" s="126"/>
      <c r="N17" s="91"/>
      <c r="O17" s="87"/>
      <c r="P17" s="104"/>
      <c r="Q17" s="93"/>
      <c r="R17" s="69" t="s">
        <v>139</v>
      </c>
      <c r="S17" s="84"/>
      <c r="T17" s="88"/>
      <c r="U17" s="126"/>
      <c r="V17" s="126"/>
      <c r="W17" s="87"/>
      <c r="X17" s="435"/>
      <c r="Y17" s="65"/>
      <c r="Z17" s="616"/>
      <c r="AA17" s="617"/>
      <c r="AB17" s="617"/>
      <c r="AC17" s="617"/>
      <c r="AD17" s="617"/>
      <c r="AE17" s="617"/>
      <c r="AF17" s="618"/>
      <c r="AG17" s="86"/>
      <c r="AH17" s="329" t="s">
        <v>65</v>
      </c>
      <c r="AI17" s="187" t="s">
        <v>544</v>
      </c>
      <c r="AJ17" s="251">
        <v>10</v>
      </c>
      <c r="AK17" s="202"/>
      <c r="AL17" s="140">
        <f>AJ17/55</f>
        <v>0.18181818181818182</v>
      </c>
      <c r="AM17" s="87"/>
      <c r="AN17" s="127">
        <f>(AJ17*$D$2)/1000</f>
        <v>2.36</v>
      </c>
      <c r="AO17" s="86"/>
      <c r="AQ17" s="462"/>
      <c r="AR17" s="306"/>
      <c r="AS17" s="297"/>
      <c r="AT17" s="463"/>
      <c r="AU17" s="463"/>
      <c r="AV17" s="464"/>
      <c r="AW17" s="315"/>
    </row>
    <row r="18" spans="1:49" s="12" customFormat="1" ht="14.1" customHeight="1">
      <c r="A18" s="594"/>
      <c r="B18" s="101" t="s">
        <v>145</v>
      </c>
      <c r="C18" s="192"/>
      <c r="D18" s="186"/>
      <c r="E18" s="87"/>
      <c r="F18" s="88"/>
      <c r="G18" s="126"/>
      <c r="H18" s="127"/>
      <c r="I18" s="430"/>
      <c r="J18" s="101" t="s">
        <v>508</v>
      </c>
      <c r="K18" s="192"/>
      <c r="L18" s="186"/>
      <c r="M18" s="87"/>
      <c r="N18" s="88"/>
      <c r="O18" s="126"/>
      <c r="P18" s="127"/>
      <c r="Q18" s="430"/>
      <c r="R18" s="69" t="s">
        <v>534</v>
      </c>
      <c r="S18" s="84"/>
      <c r="T18" s="88"/>
      <c r="U18" s="126"/>
      <c r="V18" s="126"/>
      <c r="W18" s="87"/>
      <c r="X18" s="433"/>
      <c r="Y18" s="250"/>
      <c r="Z18" s="616"/>
      <c r="AA18" s="617"/>
      <c r="AB18" s="617"/>
      <c r="AC18" s="617"/>
      <c r="AD18" s="617"/>
      <c r="AE18" s="617"/>
      <c r="AF18" s="618"/>
      <c r="AG18" s="430"/>
      <c r="AH18" s="329"/>
      <c r="AI18" s="357"/>
      <c r="AJ18" s="88"/>
      <c r="AK18" s="88"/>
      <c r="AL18" s="88"/>
      <c r="AM18" s="87"/>
      <c r="AN18" s="361"/>
      <c r="AO18" s="86"/>
      <c r="AQ18" s="302"/>
      <c r="AR18" s="304"/>
      <c r="AS18" s="303"/>
    </row>
    <row r="19" spans="1:49" s="12" customFormat="1" ht="14.1" customHeight="1">
      <c r="A19" s="593"/>
      <c r="B19" s="91"/>
      <c r="C19" s="142"/>
      <c r="D19" s="88"/>
      <c r="E19" s="55"/>
      <c r="F19" s="55"/>
      <c r="G19" s="55"/>
      <c r="H19" s="98"/>
      <c r="I19" s="86"/>
      <c r="J19" s="255"/>
      <c r="K19" s="357"/>
      <c r="L19" s="88"/>
      <c r="M19" s="88"/>
      <c r="N19" s="88"/>
      <c r="O19" s="87"/>
      <c r="P19" s="361"/>
      <c r="Q19" s="86"/>
      <c r="R19" s="208" t="s">
        <v>177</v>
      </c>
      <c r="S19" s="84"/>
      <c r="T19" s="88"/>
      <c r="U19" s="52"/>
      <c r="V19" s="88"/>
      <c r="W19" s="87"/>
      <c r="X19" s="433"/>
      <c r="Y19" s="86"/>
      <c r="Z19" s="616"/>
      <c r="AA19" s="617"/>
      <c r="AB19" s="617"/>
      <c r="AC19" s="617"/>
      <c r="AD19" s="617"/>
      <c r="AE19" s="617"/>
      <c r="AF19" s="618"/>
      <c r="AG19" s="86"/>
      <c r="AH19" s="255"/>
      <c r="AI19" s="357"/>
      <c r="AJ19" s="88"/>
      <c r="AK19" s="88"/>
      <c r="AL19" s="88"/>
      <c r="AM19" s="87"/>
      <c r="AN19" s="361"/>
      <c r="AO19" s="86"/>
    </row>
    <row r="20" spans="1:49" s="12" customFormat="1" ht="14.1" customHeight="1">
      <c r="A20" s="605" t="s">
        <v>4</v>
      </c>
      <c r="B20" s="170" t="s">
        <v>82</v>
      </c>
      <c r="C20" s="160" t="s">
        <v>103</v>
      </c>
      <c r="D20" s="202">
        <v>75</v>
      </c>
      <c r="E20" s="203"/>
      <c r="F20" s="203"/>
      <c r="G20" s="133">
        <f>D20/100</f>
        <v>0.75</v>
      </c>
      <c r="H20" s="204">
        <f>(D20*$D$2)/1000</f>
        <v>17.7</v>
      </c>
      <c r="I20" s="205"/>
      <c r="J20" s="183" t="s">
        <v>83</v>
      </c>
      <c r="K20" s="160" t="s">
        <v>102</v>
      </c>
      <c r="L20" s="202">
        <v>75</v>
      </c>
      <c r="M20" s="91"/>
      <c r="N20" s="203"/>
      <c r="O20" s="133">
        <f>L20/100</f>
        <v>0.75</v>
      </c>
      <c r="P20" s="204">
        <f>(L20*$D$2)/1000</f>
        <v>17.7</v>
      </c>
      <c r="Q20" s="205"/>
      <c r="R20" s="170"/>
      <c r="S20" s="160"/>
      <c r="T20" s="161"/>
      <c r="U20" s="55"/>
      <c r="V20" s="55"/>
      <c r="W20" s="87"/>
      <c r="X20" s="104"/>
      <c r="Y20" s="89"/>
      <c r="Z20" s="616"/>
      <c r="AA20" s="617"/>
      <c r="AB20" s="617"/>
      <c r="AC20" s="617"/>
      <c r="AD20" s="617"/>
      <c r="AE20" s="617"/>
      <c r="AF20" s="618"/>
      <c r="AG20" s="205"/>
      <c r="AH20" s="170" t="s">
        <v>82</v>
      </c>
      <c r="AI20" s="160" t="s">
        <v>103</v>
      </c>
      <c r="AJ20" s="161">
        <v>75</v>
      </c>
      <c r="AK20" s="55"/>
      <c r="AL20" s="55"/>
      <c r="AM20" s="87">
        <f>AJ20/100</f>
        <v>0.75</v>
      </c>
      <c r="AN20" s="104">
        <f>(AJ20*$D$2)/1000</f>
        <v>17.7</v>
      </c>
      <c r="AO20" s="89"/>
    </row>
    <row r="21" spans="1:49" s="12" customFormat="1" ht="14.1" customHeight="1">
      <c r="A21" s="606"/>
      <c r="B21" s="170" t="s">
        <v>84</v>
      </c>
      <c r="C21" s="596" t="s">
        <v>85</v>
      </c>
      <c r="D21" s="88"/>
      <c r="E21" s="88"/>
      <c r="F21" s="88"/>
      <c r="G21" s="87"/>
      <c r="H21" s="98"/>
      <c r="I21" s="86"/>
      <c r="J21" s="183" t="s">
        <v>86</v>
      </c>
      <c r="K21" s="596" t="s">
        <v>85</v>
      </c>
      <c r="L21" s="88"/>
      <c r="M21" s="88"/>
      <c r="N21" s="88"/>
      <c r="O21" s="87"/>
      <c r="P21" s="98"/>
      <c r="Q21" s="86"/>
      <c r="R21" s="170"/>
      <c r="S21" s="596"/>
      <c r="T21" s="88"/>
      <c r="U21" s="88"/>
      <c r="V21" s="88"/>
      <c r="W21" s="87"/>
      <c r="X21" s="98"/>
      <c r="Y21" s="86"/>
      <c r="Z21" s="616"/>
      <c r="AA21" s="617"/>
      <c r="AB21" s="617"/>
      <c r="AC21" s="617"/>
      <c r="AD21" s="617"/>
      <c r="AE21" s="617"/>
      <c r="AF21" s="618"/>
      <c r="AG21" s="86"/>
      <c r="AH21" s="170" t="s">
        <v>84</v>
      </c>
      <c r="AI21" s="596" t="s">
        <v>85</v>
      </c>
      <c r="AJ21" s="88"/>
      <c r="AK21" s="88"/>
      <c r="AL21" s="88"/>
      <c r="AM21" s="87"/>
      <c r="AN21" s="98"/>
      <c r="AO21" s="86"/>
    </row>
    <row r="22" spans="1:49" s="12" customFormat="1" ht="14.1" customHeight="1">
      <c r="A22" s="606"/>
      <c r="B22" s="170" t="s">
        <v>104</v>
      </c>
      <c r="C22" s="597"/>
      <c r="D22" s="88"/>
      <c r="E22" s="88"/>
      <c r="F22" s="55"/>
      <c r="G22" s="87"/>
      <c r="H22" s="98"/>
      <c r="I22" s="86"/>
      <c r="J22" s="183" t="s">
        <v>104</v>
      </c>
      <c r="K22" s="597"/>
      <c r="L22" s="161"/>
      <c r="M22" s="88"/>
      <c r="N22" s="55"/>
      <c r="O22" s="87"/>
      <c r="P22" s="98"/>
      <c r="Q22" s="86"/>
      <c r="R22" s="170"/>
      <c r="S22" s="597"/>
      <c r="T22" s="88"/>
      <c r="U22" s="88"/>
      <c r="V22" s="55"/>
      <c r="W22" s="87"/>
      <c r="X22" s="98"/>
      <c r="Y22" s="86"/>
      <c r="Z22" s="616"/>
      <c r="AA22" s="617"/>
      <c r="AB22" s="617"/>
      <c r="AC22" s="617"/>
      <c r="AD22" s="617"/>
      <c r="AE22" s="617"/>
      <c r="AF22" s="618"/>
      <c r="AG22" s="86"/>
      <c r="AH22" s="170" t="s">
        <v>104</v>
      </c>
      <c r="AI22" s="597"/>
      <c r="AJ22" s="88"/>
      <c r="AK22" s="88"/>
      <c r="AL22" s="55"/>
      <c r="AM22" s="87"/>
      <c r="AN22" s="98"/>
      <c r="AO22" s="86"/>
    </row>
    <row r="23" spans="1:49" s="12" customFormat="1" ht="14.1" customHeight="1">
      <c r="A23" s="607"/>
      <c r="B23" s="171" t="s">
        <v>88</v>
      </c>
      <c r="C23" s="597"/>
      <c r="D23" s="88"/>
      <c r="E23" s="88"/>
      <c r="F23" s="88"/>
      <c r="G23" s="87"/>
      <c r="H23" s="98"/>
      <c r="I23" s="86"/>
      <c r="J23" s="91" t="s">
        <v>88</v>
      </c>
      <c r="K23" s="597"/>
      <c r="L23" s="88"/>
      <c r="M23" s="88"/>
      <c r="N23" s="88"/>
      <c r="O23" s="87"/>
      <c r="P23" s="98"/>
      <c r="Q23" s="86"/>
      <c r="R23" s="171"/>
      <c r="S23" s="597"/>
      <c r="T23" s="88"/>
      <c r="U23" s="88"/>
      <c r="V23" s="88"/>
      <c r="W23" s="87"/>
      <c r="X23" s="98"/>
      <c r="Y23" s="86"/>
      <c r="Z23" s="616"/>
      <c r="AA23" s="617"/>
      <c r="AB23" s="617"/>
      <c r="AC23" s="617"/>
      <c r="AD23" s="617"/>
      <c r="AE23" s="617"/>
      <c r="AF23" s="618"/>
      <c r="AG23" s="86"/>
      <c r="AH23" s="171" t="s">
        <v>88</v>
      </c>
      <c r="AI23" s="597"/>
      <c r="AJ23" s="88"/>
      <c r="AK23" s="88"/>
      <c r="AL23" s="88"/>
      <c r="AM23" s="87"/>
      <c r="AN23" s="98"/>
      <c r="AO23" s="86"/>
    </row>
    <row r="24" spans="1:49" s="12" customFormat="1" ht="14.1" customHeight="1">
      <c r="A24" s="605" t="s">
        <v>5</v>
      </c>
      <c r="B24" s="444" t="s">
        <v>159</v>
      </c>
      <c r="C24" s="71" t="s">
        <v>198</v>
      </c>
      <c r="D24" s="67">
        <v>30</v>
      </c>
      <c r="E24" s="64"/>
      <c r="F24" s="67"/>
      <c r="G24" s="70">
        <f>D24/100</f>
        <v>0.3</v>
      </c>
      <c r="H24" s="77">
        <f>(D24*$D$2)/1000</f>
        <v>7.08</v>
      </c>
      <c r="I24" s="86"/>
      <c r="J24" s="69" t="s">
        <v>378</v>
      </c>
      <c r="K24" s="62" t="s">
        <v>566</v>
      </c>
      <c r="L24" s="88">
        <v>15</v>
      </c>
      <c r="M24" s="168"/>
      <c r="N24" s="168"/>
      <c r="O24" s="168">
        <f>L24/100</f>
        <v>0.15</v>
      </c>
      <c r="P24" s="104">
        <f>(L24*$D$2)/1000</f>
        <v>3.54</v>
      </c>
      <c r="Q24" s="65"/>
      <c r="R24" s="92"/>
      <c r="S24" s="187"/>
      <c r="T24" s="87"/>
      <c r="U24" s="174"/>
      <c r="V24" s="488"/>
      <c r="W24" s="168"/>
      <c r="X24" s="104"/>
      <c r="Y24" s="86"/>
      <c r="Z24" s="616"/>
      <c r="AA24" s="617"/>
      <c r="AB24" s="617"/>
      <c r="AC24" s="617"/>
      <c r="AD24" s="617"/>
      <c r="AE24" s="617"/>
      <c r="AF24" s="618"/>
      <c r="AG24" s="65"/>
      <c r="AH24" s="68" t="s">
        <v>95</v>
      </c>
      <c r="AI24" s="18" t="s">
        <v>169</v>
      </c>
      <c r="AJ24" s="88">
        <v>10</v>
      </c>
      <c r="AK24" s="70">
        <f>AJ24/85</f>
        <v>0.11764705882352941</v>
      </c>
      <c r="AL24" s="70"/>
      <c r="AM24" s="70"/>
      <c r="AN24" s="104">
        <f t="shared" ref="AN24:AN29" si="4">(AJ24*$D$2)/1000</f>
        <v>2.36</v>
      </c>
      <c r="AO24" s="65"/>
    </row>
    <row r="25" spans="1:49" s="12" customFormat="1" ht="14.1" customHeight="1">
      <c r="A25" s="606"/>
      <c r="B25" s="444" t="s">
        <v>199</v>
      </c>
      <c r="C25" s="62" t="s">
        <v>200</v>
      </c>
      <c r="D25" s="67">
        <v>5</v>
      </c>
      <c r="E25" s="64"/>
      <c r="F25" s="67">
        <f>D25/55</f>
        <v>9.0909090909090912E-2</v>
      </c>
      <c r="G25" s="64"/>
      <c r="H25" s="77">
        <f>(D25*$D$2)/1000</f>
        <v>1.18</v>
      </c>
      <c r="I25" s="89"/>
      <c r="J25" s="69" t="s">
        <v>223</v>
      </c>
      <c r="K25" s="62" t="s">
        <v>292</v>
      </c>
      <c r="L25" s="88">
        <v>10</v>
      </c>
      <c r="M25" s="174"/>
      <c r="N25" s="168">
        <f>L25*0.5/35</f>
        <v>0.14285714285714285</v>
      </c>
      <c r="O25" s="168"/>
      <c r="P25" s="98">
        <f>(L25*$D$2)/1000</f>
        <v>2.36</v>
      </c>
      <c r="Q25" s="76"/>
      <c r="R25" s="92"/>
      <c r="S25" s="187"/>
      <c r="T25" s="88"/>
      <c r="U25" s="141"/>
      <c r="V25" s="140"/>
      <c r="W25" s="87"/>
      <c r="X25" s="104"/>
      <c r="Y25" s="93"/>
      <c r="Z25" s="616"/>
      <c r="AA25" s="617"/>
      <c r="AB25" s="617"/>
      <c r="AC25" s="617"/>
      <c r="AD25" s="617"/>
      <c r="AE25" s="617"/>
      <c r="AF25" s="618"/>
      <c r="AG25" s="86"/>
      <c r="AH25" s="69" t="s">
        <v>93</v>
      </c>
      <c r="AI25" s="235" t="s">
        <v>170</v>
      </c>
      <c r="AJ25" s="88">
        <v>5</v>
      </c>
      <c r="AK25" s="70">
        <f>AJ25/90</f>
        <v>5.5555555555555552E-2</v>
      </c>
      <c r="AL25" s="88"/>
      <c r="AM25" s="90"/>
      <c r="AN25" s="104">
        <f t="shared" si="4"/>
        <v>1.18</v>
      </c>
      <c r="AO25" s="65"/>
    </row>
    <row r="26" spans="1:49" s="12" customFormat="1" ht="14.1" customHeight="1">
      <c r="A26" s="606"/>
      <c r="B26" s="444" t="s">
        <v>156</v>
      </c>
      <c r="C26" s="71" t="s">
        <v>201</v>
      </c>
      <c r="D26" s="67">
        <v>1</v>
      </c>
      <c r="E26" s="64"/>
      <c r="F26" s="67"/>
      <c r="G26" s="70"/>
      <c r="H26" s="77">
        <f>(D26*$D$2)/1000</f>
        <v>0.23599999999999999</v>
      </c>
      <c r="I26" s="65"/>
      <c r="J26" s="69" t="s">
        <v>293</v>
      </c>
      <c r="K26" s="343" t="s">
        <v>182</v>
      </c>
      <c r="L26" s="88">
        <v>15</v>
      </c>
      <c r="M26" s="55"/>
      <c r="N26" s="55"/>
      <c r="O26" s="168">
        <f>L26/100</f>
        <v>0.15</v>
      </c>
      <c r="P26" s="104">
        <f>(L26*$D$2)/1000</f>
        <v>3.54</v>
      </c>
      <c r="Q26" s="76"/>
      <c r="R26" s="92"/>
      <c r="S26" s="187"/>
      <c r="T26" s="88"/>
      <c r="U26" s="91"/>
      <c r="V26" s="91"/>
      <c r="W26" s="87"/>
      <c r="X26" s="104"/>
      <c r="Y26" s="86"/>
      <c r="Z26" s="616"/>
      <c r="AA26" s="617"/>
      <c r="AB26" s="617"/>
      <c r="AC26" s="617"/>
      <c r="AD26" s="617"/>
      <c r="AE26" s="617"/>
      <c r="AF26" s="618"/>
      <c r="AG26" s="65"/>
      <c r="AH26" s="69" t="s">
        <v>96</v>
      </c>
      <c r="AI26" s="18" t="s">
        <v>152</v>
      </c>
      <c r="AJ26" s="88">
        <v>5</v>
      </c>
      <c r="AK26" s="70"/>
      <c r="AL26" s="70"/>
      <c r="AM26" s="87">
        <f>AJ26/100</f>
        <v>0.05</v>
      </c>
      <c r="AN26" s="104">
        <f t="shared" si="4"/>
        <v>1.18</v>
      </c>
      <c r="AO26" s="65"/>
    </row>
    <row r="27" spans="1:49" s="12" customFormat="1" ht="14.1" customHeight="1">
      <c r="A27" s="606"/>
      <c r="B27" s="444" t="s">
        <v>157</v>
      </c>
      <c r="C27" s="15"/>
      <c r="D27" s="232"/>
      <c r="E27" s="233"/>
      <c r="F27" s="130"/>
      <c r="G27" s="132"/>
      <c r="H27" s="77"/>
      <c r="I27" s="65"/>
      <c r="J27" s="69" t="s">
        <v>283</v>
      </c>
      <c r="K27" s="62"/>
      <c r="L27" s="88"/>
      <c r="M27" s="67"/>
      <c r="N27" s="67"/>
      <c r="O27" s="67"/>
      <c r="P27" s="260"/>
      <c r="Q27" s="76"/>
      <c r="R27" s="92"/>
      <c r="S27" s="187"/>
      <c r="T27" s="84"/>
      <c r="U27" s="91"/>
      <c r="V27" s="91"/>
      <c r="W27" s="133"/>
      <c r="X27" s="104"/>
      <c r="Y27" s="86"/>
      <c r="Z27" s="616"/>
      <c r="AA27" s="617"/>
      <c r="AB27" s="617"/>
      <c r="AC27" s="617"/>
      <c r="AD27" s="617"/>
      <c r="AE27" s="617"/>
      <c r="AF27" s="618"/>
      <c r="AG27" s="108"/>
      <c r="AH27" s="69" t="s">
        <v>91</v>
      </c>
      <c r="AI27" s="18" t="s">
        <v>171</v>
      </c>
      <c r="AJ27" s="88">
        <v>2</v>
      </c>
      <c r="AK27" s="70"/>
      <c r="AL27" s="70"/>
      <c r="AM27" s="70"/>
      <c r="AN27" s="104">
        <f t="shared" si="4"/>
        <v>0.47199999999999998</v>
      </c>
      <c r="AO27" s="65"/>
    </row>
    <row r="28" spans="1:49" s="12" customFormat="1" ht="14.1" customHeight="1">
      <c r="A28" s="606"/>
      <c r="B28" s="444" t="s">
        <v>0</v>
      </c>
      <c r="C28" s="15"/>
      <c r="D28" s="232"/>
      <c r="E28" s="61"/>
      <c r="F28" s="64"/>
      <c r="G28" s="132"/>
      <c r="H28" s="77"/>
      <c r="I28" s="65"/>
      <c r="J28" s="429" t="s">
        <v>91</v>
      </c>
      <c r="K28" s="57"/>
      <c r="L28" s="58"/>
      <c r="M28" s="59"/>
      <c r="N28" s="59"/>
      <c r="O28" s="59"/>
      <c r="P28" s="60"/>
      <c r="Q28" s="76"/>
      <c r="R28" s="198"/>
      <c r="S28" s="146"/>
      <c r="T28" s="88"/>
      <c r="U28" s="126"/>
      <c r="V28" s="126"/>
      <c r="W28" s="126"/>
      <c r="X28" s="104"/>
      <c r="Y28" s="131"/>
      <c r="Z28" s="616"/>
      <c r="AA28" s="617"/>
      <c r="AB28" s="617"/>
      <c r="AC28" s="617"/>
      <c r="AD28" s="617"/>
      <c r="AE28" s="617"/>
      <c r="AF28" s="618"/>
      <c r="AG28" s="65"/>
      <c r="AH28" s="101"/>
      <c r="AI28" s="18" t="s">
        <v>100</v>
      </c>
      <c r="AJ28" s="88">
        <v>10</v>
      </c>
      <c r="AK28" s="67"/>
      <c r="AL28" s="67">
        <f>AJ28*0.9/55</f>
        <v>0.16363636363636364</v>
      </c>
      <c r="AM28" s="70"/>
      <c r="AN28" s="104">
        <f t="shared" si="4"/>
        <v>2.36</v>
      </c>
      <c r="AO28" s="86"/>
    </row>
    <row r="29" spans="1:49" s="12" customFormat="1" ht="14.1" customHeight="1">
      <c r="A29" s="606"/>
      <c r="B29" s="320"/>
      <c r="C29" s="18"/>
      <c r="D29" s="88"/>
      <c r="E29" s="67"/>
      <c r="F29" s="67"/>
      <c r="G29" s="87"/>
      <c r="H29" s="104"/>
      <c r="I29" s="65"/>
      <c r="J29" s="101"/>
      <c r="K29" s="57"/>
      <c r="L29" s="58"/>
      <c r="M29" s="59"/>
      <c r="N29" s="59"/>
      <c r="O29" s="59"/>
      <c r="P29" s="60"/>
      <c r="Q29" s="76"/>
      <c r="R29" s="362"/>
      <c r="S29" s="62"/>
      <c r="T29" s="88"/>
      <c r="U29" s="129"/>
      <c r="V29" s="64"/>
      <c r="W29" s="70"/>
      <c r="X29" s="77"/>
      <c r="Y29" s="65"/>
      <c r="Z29" s="616"/>
      <c r="AA29" s="617"/>
      <c r="AB29" s="617"/>
      <c r="AC29" s="617"/>
      <c r="AD29" s="617"/>
      <c r="AE29" s="617"/>
      <c r="AF29" s="618"/>
      <c r="AG29" s="65"/>
      <c r="AH29" s="236"/>
      <c r="AI29" s="18" t="s">
        <v>172</v>
      </c>
      <c r="AJ29" s="88">
        <v>6</v>
      </c>
      <c r="AK29" s="67"/>
      <c r="AL29" s="67"/>
      <c r="AM29" s="87">
        <f>AJ29/100</f>
        <v>0.06</v>
      </c>
      <c r="AN29" s="104">
        <f t="shared" si="4"/>
        <v>1.4159999999999999</v>
      </c>
      <c r="AO29" s="261"/>
    </row>
    <row r="30" spans="1:49" s="12" customFormat="1" ht="14.1" customHeight="1">
      <c r="A30" s="606"/>
      <c r="B30" s="363"/>
      <c r="C30" s="447"/>
      <c r="D30" s="448"/>
      <c r="E30" s="449"/>
      <c r="F30" s="449"/>
      <c r="G30" s="450"/>
      <c r="H30" s="487"/>
      <c r="I30" s="65"/>
      <c r="J30" s="69"/>
      <c r="K30" s="163"/>
      <c r="L30" s="87"/>
      <c r="M30" s="67"/>
      <c r="N30" s="67"/>
      <c r="O30" s="67"/>
      <c r="P30" s="104"/>
      <c r="Q30" s="76"/>
      <c r="R30" s="362"/>
      <c r="S30" s="62"/>
      <c r="T30" s="88"/>
      <c r="U30" s="129"/>
      <c r="V30" s="64"/>
      <c r="W30" s="70"/>
      <c r="X30" s="77"/>
      <c r="Y30" s="65"/>
      <c r="Z30" s="616"/>
      <c r="AA30" s="617"/>
      <c r="AB30" s="617"/>
      <c r="AC30" s="617"/>
      <c r="AD30" s="617"/>
      <c r="AE30" s="617"/>
      <c r="AF30" s="618"/>
      <c r="AG30" s="65"/>
      <c r="AH30" s="363"/>
      <c r="AI30" s="447"/>
      <c r="AJ30" s="448"/>
      <c r="AK30" s="449"/>
      <c r="AL30" s="449"/>
      <c r="AM30" s="450"/>
      <c r="AN30" s="487"/>
      <c r="AO30" s="65"/>
    </row>
    <row r="31" spans="1:49" s="12" customFormat="1" ht="14.1" customHeight="1">
      <c r="A31" s="607"/>
      <c r="B31" s="101" t="s">
        <v>65</v>
      </c>
      <c r="C31" s="57"/>
      <c r="D31" s="58"/>
      <c r="E31" s="23"/>
      <c r="F31" s="23"/>
      <c r="G31" s="70"/>
      <c r="H31" s="27"/>
      <c r="I31" s="109"/>
      <c r="J31" s="101" t="s">
        <v>65</v>
      </c>
      <c r="K31" s="57"/>
      <c r="L31" s="58"/>
      <c r="M31" s="67"/>
      <c r="N31" s="67"/>
      <c r="O31" s="67"/>
      <c r="P31" s="104"/>
      <c r="Q31" s="144"/>
      <c r="R31" s="101"/>
      <c r="S31" s="476" t="s">
        <v>333</v>
      </c>
      <c r="T31" s="58">
        <v>1</v>
      </c>
      <c r="U31" s="23"/>
      <c r="V31" s="23"/>
      <c r="W31" s="23"/>
      <c r="X31" s="77"/>
      <c r="Y31" s="109"/>
      <c r="Z31" s="619"/>
      <c r="AA31" s="620"/>
      <c r="AB31" s="620"/>
      <c r="AC31" s="620"/>
      <c r="AD31" s="620"/>
      <c r="AE31" s="620"/>
      <c r="AF31" s="621"/>
      <c r="AG31" s="65"/>
      <c r="AH31" s="101" t="s">
        <v>101</v>
      </c>
      <c r="AI31" s="242"/>
      <c r="AJ31" s="123"/>
      <c r="AK31" s="67"/>
      <c r="AL31" s="67"/>
      <c r="AM31" s="70"/>
      <c r="AN31" s="27"/>
      <c r="AO31" s="65"/>
    </row>
    <row r="32" spans="1:49" s="12" customFormat="1" ht="14.1" customHeight="1">
      <c r="A32" s="212"/>
      <c r="B32" s="72"/>
      <c r="C32" s="110" t="s">
        <v>54</v>
      </c>
      <c r="D32" s="116"/>
      <c r="E32" s="112"/>
      <c r="F32" s="112"/>
      <c r="G32" s="112"/>
      <c r="H32" s="567" t="s">
        <v>582</v>
      </c>
      <c r="I32" s="567" t="s">
        <v>583</v>
      </c>
      <c r="J32" s="72"/>
      <c r="K32" s="110" t="s">
        <v>49</v>
      </c>
      <c r="L32" s="119"/>
      <c r="M32" s="112"/>
      <c r="N32" s="112"/>
      <c r="O32" s="112"/>
      <c r="P32" s="567" t="s">
        <v>582</v>
      </c>
      <c r="Q32" s="567" t="s">
        <v>583</v>
      </c>
      <c r="R32" s="118"/>
      <c r="S32" s="110" t="s">
        <v>49</v>
      </c>
      <c r="T32" s="111"/>
      <c r="U32" s="112"/>
      <c r="V32" s="112"/>
      <c r="W32" s="112"/>
      <c r="X32" s="567" t="s">
        <v>582</v>
      </c>
      <c r="Y32" s="567" t="s">
        <v>583</v>
      </c>
      <c r="Z32" s="20"/>
      <c r="AA32" s="199" t="s">
        <v>49</v>
      </c>
      <c r="AB32" s="150"/>
      <c r="AC32" s="200"/>
      <c r="AD32" s="200"/>
      <c r="AE32" s="200"/>
      <c r="AF32" s="567" t="s">
        <v>582</v>
      </c>
      <c r="AG32" s="567" t="s">
        <v>583</v>
      </c>
      <c r="AH32" s="20"/>
      <c r="AI32" s="110" t="s">
        <v>49</v>
      </c>
      <c r="AJ32" s="111"/>
      <c r="AK32" s="112"/>
      <c r="AL32" s="112"/>
      <c r="AM32" s="112"/>
      <c r="AN32" s="567" t="s">
        <v>582</v>
      </c>
      <c r="AO32" s="567" t="s">
        <v>583</v>
      </c>
    </row>
    <row r="33" spans="1:41" s="12" customFormat="1" ht="14.1" customHeight="1">
      <c r="A33" s="600"/>
      <c r="B33" s="603" t="s">
        <v>55</v>
      </c>
      <c r="C33" s="37" t="s">
        <v>60</v>
      </c>
      <c r="D33" s="94"/>
      <c r="E33" s="113"/>
      <c r="F33" s="113"/>
      <c r="G33" s="113"/>
      <c r="H33" s="45">
        <v>4.5</v>
      </c>
      <c r="I33" s="46">
        <f>SUM(E4:E31)</f>
        <v>5.3071895424836599</v>
      </c>
      <c r="J33" s="608" t="s">
        <v>50</v>
      </c>
      <c r="K33" s="37" t="s">
        <v>62</v>
      </c>
      <c r="L33" s="45"/>
      <c r="M33" s="120"/>
      <c r="N33" s="120"/>
      <c r="O33" s="120"/>
      <c r="P33" s="45">
        <v>4.5</v>
      </c>
      <c r="Q33" s="46">
        <f>SUM(M4:M31)</f>
        <v>5.2777777777777777</v>
      </c>
      <c r="R33" s="598" t="s">
        <v>50</v>
      </c>
      <c r="S33" s="37" t="s">
        <v>62</v>
      </c>
      <c r="T33" s="45"/>
      <c r="U33" s="120"/>
      <c r="V33" s="120"/>
      <c r="W33" s="120"/>
      <c r="X33" s="45">
        <v>4.5</v>
      </c>
      <c r="Y33" s="46">
        <f>SUM(U4:U31)</f>
        <v>5</v>
      </c>
      <c r="Z33" s="598" t="s">
        <v>50</v>
      </c>
      <c r="AA33" s="37" t="s">
        <v>62</v>
      </c>
      <c r="AB33" s="45"/>
      <c r="AC33" s="120"/>
      <c r="AD33" s="120"/>
      <c r="AE33" s="120"/>
      <c r="AF33" s="45">
        <v>4.5</v>
      </c>
      <c r="AG33" s="46">
        <f>SUM(AC4:AC31)</f>
        <v>0</v>
      </c>
      <c r="AH33" s="598" t="s">
        <v>50</v>
      </c>
      <c r="AI33" s="37" t="s">
        <v>62</v>
      </c>
      <c r="AJ33" s="45"/>
      <c r="AK33" s="120"/>
      <c r="AL33" s="120"/>
      <c r="AM33" s="120"/>
      <c r="AN33" s="45">
        <v>4.5</v>
      </c>
      <c r="AO33" s="46">
        <f>SUM(AK4:AK31)</f>
        <v>5.3874883286647988</v>
      </c>
    </row>
    <row r="34" spans="1:41" s="16" customFormat="1" ht="14.1" customHeight="1">
      <c r="A34" s="601"/>
      <c r="B34" s="603"/>
      <c r="C34" s="38" t="s">
        <v>61</v>
      </c>
      <c r="D34" s="95"/>
      <c r="E34" s="113"/>
      <c r="F34" s="113"/>
      <c r="G34" s="113"/>
      <c r="H34" s="46">
        <v>2</v>
      </c>
      <c r="I34" s="46">
        <f>SUM(F5:F31)</f>
        <v>2.3480519480519479</v>
      </c>
      <c r="J34" s="608"/>
      <c r="K34" s="38" t="s">
        <v>63</v>
      </c>
      <c r="L34" s="46"/>
      <c r="M34" s="120"/>
      <c r="N34" s="120"/>
      <c r="O34" s="120"/>
      <c r="P34" s="46">
        <v>2</v>
      </c>
      <c r="Q34" s="46">
        <f>SUM(N5:N31)</f>
        <v>2.8220779220779222</v>
      </c>
      <c r="R34" s="598"/>
      <c r="S34" s="38" t="s">
        <v>63</v>
      </c>
      <c r="T34" s="46"/>
      <c r="U34" s="120"/>
      <c r="V34" s="120"/>
      <c r="W34" s="120"/>
      <c r="X34" s="46">
        <v>2</v>
      </c>
      <c r="Y34" s="46">
        <f>SUM(V5:V31)</f>
        <v>2.8987012987012988</v>
      </c>
      <c r="Z34" s="598"/>
      <c r="AA34" s="38" t="s">
        <v>63</v>
      </c>
      <c r="AB34" s="46"/>
      <c r="AC34" s="120"/>
      <c r="AD34" s="120"/>
      <c r="AE34" s="120"/>
      <c r="AF34" s="46">
        <v>2</v>
      </c>
      <c r="AG34" s="46">
        <f>SUM(AD5:AD31)</f>
        <v>0</v>
      </c>
      <c r="AH34" s="598"/>
      <c r="AI34" s="38" t="s">
        <v>63</v>
      </c>
      <c r="AJ34" s="46"/>
      <c r="AK34" s="120"/>
      <c r="AL34" s="120"/>
      <c r="AM34" s="120"/>
      <c r="AN34" s="46">
        <v>2</v>
      </c>
      <c r="AO34" s="46">
        <f>SUM(AL5:AL31)</f>
        <v>2.488311688311688</v>
      </c>
    </row>
    <row r="35" spans="1:41" s="16" customFormat="1" ht="14.1" customHeight="1">
      <c r="A35" s="601"/>
      <c r="B35" s="603"/>
      <c r="C35" s="39" t="s">
        <v>56</v>
      </c>
      <c r="D35" s="96"/>
      <c r="E35" s="94"/>
      <c r="F35" s="94"/>
      <c r="G35" s="94"/>
      <c r="H35" s="46">
        <f>I35</f>
        <v>1.45</v>
      </c>
      <c r="I35" s="46">
        <f>SUM(G7:G31)</f>
        <v>1.45</v>
      </c>
      <c r="J35" s="608"/>
      <c r="K35" s="39" t="s">
        <v>51</v>
      </c>
      <c r="L35" s="47"/>
      <c r="M35" s="45"/>
      <c r="N35" s="45"/>
      <c r="O35" s="45"/>
      <c r="P35" s="46">
        <f>Q35</f>
        <v>1.4499999999999997</v>
      </c>
      <c r="Q35" s="46">
        <f>SUM(O7:O31)</f>
        <v>1.4499999999999997</v>
      </c>
      <c r="R35" s="598"/>
      <c r="S35" s="39" t="s">
        <v>51</v>
      </c>
      <c r="T35" s="47"/>
      <c r="U35" s="45"/>
      <c r="V35" s="45"/>
      <c r="W35" s="45"/>
      <c r="X35" s="46">
        <f>Y35</f>
        <v>1</v>
      </c>
      <c r="Y35" s="46">
        <f>SUM(W7:W31)</f>
        <v>1</v>
      </c>
      <c r="Z35" s="598"/>
      <c r="AA35" s="39" t="s">
        <v>51</v>
      </c>
      <c r="AB35" s="47"/>
      <c r="AC35" s="45"/>
      <c r="AD35" s="45"/>
      <c r="AE35" s="45"/>
      <c r="AF35" s="46">
        <f>AG35</f>
        <v>0</v>
      </c>
      <c r="AG35" s="46">
        <f>SUM(AE7:AE31)</f>
        <v>0</v>
      </c>
      <c r="AH35" s="598"/>
      <c r="AI35" s="39" t="s">
        <v>51</v>
      </c>
      <c r="AJ35" s="47"/>
      <c r="AK35" s="45"/>
      <c r="AL35" s="45"/>
      <c r="AM35" s="45"/>
      <c r="AN35" s="46">
        <f>AO35</f>
        <v>1.76</v>
      </c>
      <c r="AO35" s="46">
        <f>SUM(AM7:AM31)</f>
        <v>1.76</v>
      </c>
    </row>
    <row r="36" spans="1:41" s="12" customFormat="1" ht="14.1" customHeight="1">
      <c r="A36" s="601"/>
      <c r="B36" s="603"/>
      <c r="C36" s="39" t="s">
        <v>57</v>
      </c>
      <c r="D36" s="96"/>
      <c r="E36" s="95"/>
      <c r="F36" s="95"/>
      <c r="G36" s="95"/>
      <c r="H36" s="46">
        <f>I36</f>
        <v>0</v>
      </c>
      <c r="I36" s="46">
        <f>D31</f>
        <v>0</v>
      </c>
      <c r="J36" s="608"/>
      <c r="K36" s="39" t="s">
        <v>52</v>
      </c>
      <c r="L36" s="47"/>
      <c r="M36" s="46"/>
      <c r="N36" s="46"/>
      <c r="O36" s="46"/>
      <c r="P36" s="46">
        <f>Q36</f>
        <v>0</v>
      </c>
      <c r="Q36" s="46">
        <f>L31</f>
        <v>0</v>
      </c>
      <c r="R36" s="598"/>
      <c r="S36" s="39" t="s">
        <v>52</v>
      </c>
      <c r="T36" s="47"/>
      <c r="U36" s="46"/>
      <c r="V36" s="46"/>
      <c r="W36" s="46"/>
      <c r="X36" s="46">
        <f>Y36</f>
        <v>1</v>
      </c>
      <c r="Y36" s="46">
        <f>T31</f>
        <v>1</v>
      </c>
      <c r="Z36" s="598"/>
      <c r="AA36" s="39" t="s">
        <v>52</v>
      </c>
      <c r="AB36" s="47"/>
      <c r="AC36" s="46"/>
      <c r="AD36" s="46"/>
      <c r="AE36" s="46"/>
      <c r="AF36" s="46">
        <f>AG36</f>
        <v>0</v>
      </c>
      <c r="AG36" s="46">
        <f>AB31</f>
        <v>0</v>
      </c>
      <c r="AH36" s="598"/>
      <c r="AI36" s="39" t="s">
        <v>52</v>
      </c>
      <c r="AJ36" s="47"/>
      <c r="AK36" s="46"/>
      <c r="AL36" s="46"/>
      <c r="AM36" s="46"/>
      <c r="AN36" s="46">
        <f>AO36</f>
        <v>0</v>
      </c>
      <c r="AO36" s="46">
        <f>AJ31</f>
        <v>0</v>
      </c>
    </row>
    <row r="37" spans="1:41" s="12" customFormat="1" ht="14.1" customHeight="1">
      <c r="A37" s="601"/>
      <c r="B37" s="603"/>
      <c r="C37" s="37" t="s">
        <v>59</v>
      </c>
      <c r="D37" s="96"/>
      <c r="E37" s="96"/>
      <c r="F37" s="96"/>
      <c r="G37" s="96"/>
      <c r="H37" s="46">
        <f>I37</f>
        <v>0</v>
      </c>
      <c r="I37" s="46">
        <v>0</v>
      </c>
      <c r="J37" s="608"/>
      <c r="K37" s="37" t="s">
        <v>59</v>
      </c>
      <c r="L37" s="47"/>
      <c r="M37" s="47"/>
      <c r="N37" s="47"/>
      <c r="O37" s="47"/>
      <c r="P37" s="46">
        <f>Q37</f>
        <v>0</v>
      </c>
      <c r="Q37" s="46">
        <v>0</v>
      </c>
      <c r="R37" s="598"/>
      <c r="S37" s="37" t="s">
        <v>59</v>
      </c>
      <c r="T37" s="47"/>
      <c r="U37" s="47"/>
      <c r="V37" s="47"/>
      <c r="W37" s="47"/>
      <c r="X37" s="46">
        <f>Y37</f>
        <v>0</v>
      </c>
      <c r="Y37" s="46">
        <v>0</v>
      </c>
      <c r="Z37" s="598"/>
      <c r="AA37" s="37" t="s">
        <v>59</v>
      </c>
      <c r="AB37" s="47"/>
      <c r="AC37" s="47"/>
      <c r="AD37" s="47"/>
      <c r="AE37" s="47"/>
      <c r="AF37" s="46">
        <f>AG37</f>
        <v>0</v>
      </c>
      <c r="AG37" s="46">
        <v>0</v>
      </c>
      <c r="AH37" s="598"/>
      <c r="AI37" s="37" t="s">
        <v>98</v>
      </c>
      <c r="AJ37" s="47"/>
      <c r="AK37" s="47"/>
      <c r="AL37" s="47"/>
      <c r="AM37" s="47"/>
      <c r="AN37" s="46">
        <f>AO37</f>
        <v>0</v>
      </c>
      <c r="AO37" s="46">
        <v>0</v>
      </c>
    </row>
    <row r="38" spans="1:41" s="12" customFormat="1" ht="14.1" customHeight="1">
      <c r="A38" s="601"/>
      <c r="B38" s="603"/>
      <c r="C38" s="37" t="s">
        <v>90</v>
      </c>
      <c r="D38" s="96"/>
      <c r="E38" s="96"/>
      <c r="F38" s="96"/>
      <c r="G38" s="96"/>
      <c r="H38" s="46">
        <v>2.5</v>
      </c>
      <c r="I38" s="46">
        <v>2.5</v>
      </c>
      <c r="J38" s="608"/>
      <c r="K38" s="37" t="s">
        <v>90</v>
      </c>
      <c r="L38" s="47"/>
      <c r="M38" s="47"/>
      <c r="N38" s="47"/>
      <c r="O38" s="47"/>
      <c r="P38" s="46">
        <v>2.5</v>
      </c>
      <c r="Q38" s="46">
        <v>2.5</v>
      </c>
      <c r="R38" s="598"/>
      <c r="S38" s="37" t="s">
        <v>90</v>
      </c>
      <c r="T38" s="47"/>
      <c r="U38" s="47"/>
      <c r="V38" s="47"/>
      <c r="W38" s="47"/>
      <c r="X38" s="46">
        <v>2.5</v>
      </c>
      <c r="Y38" s="46">
        <v>2.5</v>
      </c>
      <c r="Z38" s="598"/>
      <c r="AA38" s="37" t="s">
        <v>90</v>
      </c>
      <c r="AB38" s="47"/>
      <c r="AC38" s="47"/>
      <c r="AD38" s="47"/>
      <c r="AE38" s="47"/>
      <c r="AF38" s="46">
        <v>2.5</v>
      </c>
      <c r="AG38" s="46">
        <v>2.5</v>
      </c>
      <c r="AH38" s="598"/>
      <c r="AI38" s="37" t="s">
        <v>90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2" customFormat="1" ht="14.1" customHeight="1">
      <c r="A39" s="602"/>
      <c r="B39" s="604"/>
      <c r="C39" s="39" t="s">
        <v>58</v>
      </c>
      <c r="D39" s="96"/>
      <c r="E39" s="96"/>
      <c r="F39" s="96"/>
      <c r="G39" s="96"/>
      <c r="H39" s="48">
        <f>(H33*70)+(H34*75)+(H35*25)+(H36*60)+(H37*150)+(H38*45)</f>
        <v>613.75</v>
      </c>
      <c r="I39" s="48">
        <f>(I33*70)+(I34*75)+(I35*25)+(I36*60)+(I37*150)+(I38*45)</f>
        <v>696.35716407775226</v>
      </c>
      <c r="J39" s="609"/>
      <c r="K39" s="39" t="s">
        <v>36</v>
      </c>
      <c r="L39" s="47"/>
      <c r="M39" s="47"/>
      <c r="N39" s="47"/>
      <c r="O39" s="47"/>
      <c r="P39" s="48">
        <f>(P33*70)+(P34*75)+(P35*25)+(P36*60)+(P37*150)+(P38*45)</f>
        <v>613.75</v>
      </c>
      <c r="Q39" s="48">
        <f>(Q33*70)+(Q34*75)+(Q35*25)+(Q36*60)+(Q37*150)+(Q38*45)</f>
        <v>729.85028860028865</v>
      </c>
      <c r="R39" s="599"/>
      <c r="S39" s="39" t="s">
        <v>36</v>
      </c>
      <c r="T39" s="47"/>
      <c r="U39" s="47"/>
      <c r="V39" s="47"/>
      <c r="W39" s="47"/>
      <c r="X39" s="48">
        <f>(X33*70)+(X34*75)+(X35*25)+(X36*60)+(X37*150)+(X38*45)</f>
        <v>662.5</v>
      </c>
      <c r="Y39" s="48">
        <f>(Y33*70)+(Y34*75)+(Y35*25)+(Y36*60)+(Y37*150)+(Y38*45)</f>
        <v>764.90259740259739</v>
      </c>
      <c r="Z39" s="599"/>
      <c r="AA39" s="39" t="s">
        <v>36</v>
      </c>
      <c r="AB39" s="47"/>
      <c r="AC39" s="47"/>
      <c r="AD39" s="47"/>
      <c r="AE39" s="47"/>
      <c r="AF39" s="48">
        <f>(AF33*70)+(AF34*75)+(AF35*25)+(AF36*60)+(AF37*150)+(AF38*45)</f>
        <v>577.5</v>
      </c>
      <c r="AG39" s="48">
        <f>(AG33*70)+(AG34*75)+(AG35*25)+(AG36*60)+(AG37*150)+(AG38*45)</f>
        <v>112.5</v>
      </c>
      <c r="AH39" s="599"/>
      <c r="AI39" s="39" t="s">
        <v>36</v>
      </c>
      <c r="AJ39" s="47"/>
      <c r="AK39" s="47"/>
      <c r="AL39" s="47"/>
      <c r="AM39" s="47"/>
      <c r="AN39" s="48">
        <f>(AN33*70)+(AN34*75)+(AN35*25)+(AN36*60)+(AN37*150)+(AN38*45)</f>
        <v>621.5</v>
      </c>
      <c r="AO39" s="48">
        <f>(AO33*70)+(AO34*75)+(AO35*25)+(AO36*60)+(AO37*150)+(AO38*45)</f>
        <v>720.24755962991253</v>
      </c>
    </row>
    <row r="40" spans="1:41" ht="6.75" customHeight="1">
      <c r="C40" s="43"/>
      <c r="F40" s="5"/>
      <c r="G40" s="5"/>
      <c r="K40" s="43"/>
      <c r="AA40" s="43"/>
      <c r="AB40"/>
      <c r="AC40"/>
      <c r="AD40"/>
      <c r="AE40"/>
      <c r="AI40" s="43"/>
      <c r="AM40"/>
    </row>
    <row r="41" spans="1:41" ht="19.5" customHeight="1">
      <c r="C41" s="43" t="s">
        <v>46</v>
      </c>
      <c r="F41" s="5"/>
      <c r="G41" s="5"/>
      <c r="K41" s="43" t="s">
        <v>53</v>
      </c>
      <c r="S41" s="12" t="s">
        <v>47</v>
      </c>
      <c r="AA41" s="43"/>
      <c r="AB41"/>
      <c r="AC41"/>
      <c r="AD41"/>
      <c r="AE41"/>
      <c r="AI41" s="43"/>
      <c r="AM41"/>
    </row>
    <row r="42" spans="1:41" ht="18.75" customHeight="1">
      <c r="C42" s="587" t="s">
        <v>80</v>
      </c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AA42" s="43"/>
      <c r="AB42"/>
      <c r="AC42"/>
      <c r="AD42"/>
      <c r="AE42"/>
      <c r="AH42"/>
      <c r="AI42"/>
      <c r="AM42"/>
      <c r="AN42"/>
    </row>
    <row r="43" spans="1:41" ht="14.1" customHeight="1">
      <c r="AB43"/>
      <c r="AC43"/>
      <c r="AD43"/>
      <c r="AH43"/>
      <c r="AI43"/>
      <c r="AM43"/>
      <c r="AN43"/>
    </row>
    <row r="44" spans="1:41" ht="14.1" customHeight="1">
      <c r="AB44"/>
      <c r="AC44"/>
      <c r="AD44"/>
      <c r="AH44"/>
      <c r="AI44"/>
      <c r="AM44"/>
      <c r="AN44"/>
    </row>
    <row r="45" spans="1:41" ht="14.1" customHeight="1">
      <c r="AB45"/>
      <c r="AC45"/>
      <c r="AD45"/>
      <c r="AH45"/>
      <c r="AI45"/>
      <c r="AM45"/>
      <c r="AN45"/>
    </row>
    <row r="46" spans="1:41" ht="14.1" customHeight="1">
      <c r="AB46"/>
      <c r="AC46"/>
      <c r="AD46"/>
      <c r="AH46"/>
      <c r="AI46"/>
      <c r="AM46"/>
      <c r="AN46"/>
    </row>
  </sheetData>
  <mergeCells count="26">
    <mergeCell ref="A24:A31"/>
    <mergeCell ref="A3:A4"/>
    <mergeCell ref="D1:J1"/>
    <mergeCell ref="AI3:AJ3"/>
    <mergeCell ref="K3:L3"/>
    <mergeCell ref="K2:AO2"/>
    <mergeCell ref="S3:T3"/>
    <mergeCell ref="C3:D3"/>
    <mergeCell ref="AA3:AB3"/>
    <mergeCell ref="D2:E2"/>
    <mergeCell ref="C42:O42"/>
    <mergeCell ref="A20:A23"/>
    <mergeCell ref="AI21:AI23"/>
    <mergeCell ref="C21:C23"/>
    <mergeCell ref="S21:S23"/>
    <mergeCell ref="B33:B39"/>
    <mergeCell ref="J33:J39"/>
    <mergeCell ref="R33:R39"/>
    <mergeCell ref="Z33:Z39"/>
    <mergeCell ref="AH33:AH39"/>
    <mergeCell ref="K21:K23"/>
    <mergeCell ref="Z5:AF31"/>
    <mergeCell ref="A5:A7"/>
    <mergeCell ref="A8:A13"/>
    <mergeCell ref="A14:A19"/>
    <mergeCell ref="A33:A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2"/>
  <sheetViews>
    <sheetView workbookViewId="0">
      <selection activeCell="K1" sqref="K1"/>
    </sheetView>
  </sheetViews>
  <sheetFormatPr defaultRowHeight="16.5"/>
  <cols>
    <col min="1" max="1" width="2.875" customWidth="1"/>
    <col min="2" max="2" width="3.625" customWidth="1"/>
    <col min="3" max="3" width="10.625" customWidth="1"/>
    <col min="4" max="4" width="4.625" customWidth="1"/>
    <col min="5" max="5" width="5.25" hidden="1" customWidth="1"/>
    <col min="6" max="6" width="10.875" hidden="1" customWidth="1"/>
    <col min="7" max="7" width="4.625" hidden="1" customWidth="1"/>
    <col min="8" max="8" width="3.625" customWidth="1"/>
    <col min="9" max="9" width="4.625" customWidth="1"/>
    <col min="10" max="10" width="3.625" customWidth="1"/>
    <col min="11" max="11" width="10.625" customWidth="1"/>
    <col min="12" max="12" width="4.625" customWidth="1"/>
    <col min="13" max="13" width="2.375" hidden="1" customWidth="1"/>
    <col min="14" max="14" width="10.875" hidden="1" customWidth="1"/>
    <col min="15" max="15" width="4.625" hidden="1" customWidth="1"/>
    <col min="16" max="16" width="3.625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3" width="9" hidden="1" customWidth="1"/>
    <col min="24" max="24" width="3.625" customWidth="1"/>
    <col min="25" max="25" width="4.625" customWidth="1"/>
    <col min="26" max="26" width="3.625" customWidth="1"/>
    <col min="27" max="27" width="10.625" customWidth="1"/>
    <col min="28" max="28" width="4.625" customWidth="1"/>
    <col min="29" max="31" width="0" hidden="1" customWidth="1"/>
    <col min="32" max="32" width="3.625" customWidth="1"/>
    <col min="33" max="33" width="4.625" customWidth="1"/>
    <col min="34" max="34" width="3.625" customWidth="1"/>
    <col min="35" max="35" width="10.625" customWidth="1"/>
    <col min="36" max="36" width="4.625" customWidth="1"/>
    <col min="37" max="39" width="0" hidden="1" customWidth="1"/>
    <col min="40" max="40" width="3.625" customWidth="1"/>
    <col min="41" max="41" width="4.625" customWidth="1"/>
  </cols>
  <sheetData>
    <row r="1" spans="1:41" ht="19.5">
      <c r="A1" s="8"/>
      <c r="B1" s="40"/>
      <c r="C1" s="40"/>
      <c r="D1" s="588" t="s">
        <v>17</v>
      </c>
      <c r="E1" s="588"/>
      <c r="F1" s="588"/>
      <c r="G1" s="588"/>
      <c r="H1" s="588"/>
      <c r="I1" s="588"/>
      <c r="J1" s="588"/>
      <c r="K1" s="5" t="s">
        <v>586</v>
      </c>
      <c r="L1" t="s">
        <v>443</v>
      </c>
      <c r="P1" s="31"/>
      <c r="R1" s="12"/>
      <c r="S1" s="12"/>
      <c r="X1" s="31"/>
      <c r="Z1" s="40"/>
      <c r="AA1" s="40"/>
      <c r="AB1" s="8"/>
      <c r="AC1" s="8"/>
      <c r="AD1" s="8"/>
      <c r="AE1" s="8"/>
      <c r="AF1" s="31"/>
      <c r="AG1" s="8"/>
      <c r="AH1" s="40"/>
      <c r="AI1" s="40"/>
      <c r="AJ1" s="8"/>
      <c r="AK1" s="8"/>
      <c r="AL1" s="8"/>
      <c r="AM1" s="8"/>
      <c r="AN1" s="31"/>
      <c r="AO1" s="8"/>
    </row>
    <row r="2" spans="1:41" ht="13.5" customHeight="1">
      <c r="A2" s="2" t="s">
        <v>14</v>
      </c>
      <c r="B2" s="41" t="s">
        <v>231</v>
      </c>
      <c r="C2" s="41" t="s">
        <v>232</v>
      </c>
      <c r="D2" s="595">
        <v>236</v>
      </c>
      <c r="E2" s="595"/>
      <c r="F2" s="30"/>
      <c r="G2" s="30"/>
      <c r="H2" s="30"/>
      <c r="I2" s="30"/>
      <c r="J2" s="44"/>
      <c r="K2" s="589" t="s">
        <v>310</v>
      </c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</row>
    <row r="3" spans="1:41" ht="13.5" customHeight="1">
      <c r="A3" s="591" t="s">
        <v>6</v>
      </c>
      <c r="B3" s="13"/>
      <c r="C3" s="592">
        <v>46020</v>
      </c>
      <c r="D3" s="592"/>
      <c r="E3" s="17"/>
      <c r="F3" s="17"/>
      <c r="G3" s="17"/>
      <c r="H3" s="27"/>
      <c r="I3" s="13" t="s">
        <v>233</v>
      </c>
      <c r="J3" s="13"/>
      <c r="K3" s="592">
        <f>C3+1</f>
        <v>46021</v>
      </c>
      <c r="L3" s="592"/>
      <c r="M3" s="17"/>
      <c r="N3" s="17"/>
      <c r="O3" s="17"/>
      <c r="P3" s="27"/>
      <c r="Q3" s="13" t="s">
        <v>234</v>
      </c>
      <c r="R3" s="117"/>
      <c r="S3" s="592">
        <f>C3+2</f>
        <v>46022</v>
      </c>
      <c r="T3" s="592"/>
      <c r="U3" s="17"/>
      <c r="V3" s="17"/>
      <c r="W3" s="17"/>
      <c r="X3" s="27"/>
      <c r="Y3" s="13" t="s">
        <v>235</v>
      </c>
      <c r="Z3" s="117"/>
      <c r="AA3" s="592">
        <f>C3+3</f>
        <v>46023</v>
      </c>
      <c r="AB3" s="592"/>
      <c r="AC3" s="17"/>
      <c r="AD3" s="17"/>
      <c r="AE3" s="17"/>
      <c r="AF3" s="27"/>
      <c r="AG3" s="13" t="s">
        <v>236</v>
      </c>
      <c r="AH3" s="117"/>
      <c r="AI3" s="592">
        <f>C3+4</f>
        <v>46024</v>
      </c>
      <c r="AJ3" s="592"/>
      <c r="AK3" s="17"/>
      <c r="AL3" s="17"/>
      <c r="AM3" s="17"/>
      <c r="AN3" s="27"/>
      <c r="AO3" s="13" t="s">
        <v>237</v>
      </c>
    </row>
    <row r="4" spans="1:41" ht="13.5" customHeight="1">
      <c r="A4" s="591"/>
      <c r="B4" s="13" t="s">
        <v>238</v>
      </c>
      <c r="C4" s="13" t="s">
        <v>239</v>
      </c>
      <c r="D4" s="13" t="s">
        <v>240</v>
      </c>
      <c r="E4" s="13" t="s">
        <v>241</v>
      </c>
      <c r="F4" s="13" t="s">
        <v>242</v>
      </c>
      <c r="G4" s="13" t="s">
        <v>243</v>
      </c>
      <c r="H4" s="27" t="s">
        <v>244</v>
      </c>
      <c r="I4" s="21" t="s">
        <v>245</v>
      </c>
      <c r="J4" s="13" t="s">
        <v>238</v>
      </c>
      <c r="K4" s="13" t="s">
        <v>239</v>
      </c>
      <c r="L4" s="13" t="s">
        <v>240</v>
      </c>
      <c r="M4" s="13" t="s">
        <v>241</v>
      </c>
      <c r="N4" s="13" t="s">
        <v>242</v>
      </c>
      <c r="O4" s="13" t="s">
        <v>243</v>
      </c>
      <c r="P4" s="27" t="s">
        <v>244</v>
      </c>
      <c r="Q4" s="21" t="s">
        <v>245</v>
      </c>
      <c r="R4" s="117" t="s">
        <v>238</v>
      </c>
      <c r="S4" s="13" t="s">
        <v>239</v>
      </c>
      <c r="T4" s="13" t="s">
        <v>240</v>
      </c>
      <c r="U4" s="13" t="s">
        <v>241</v>
      </c>
      <c r="V4" s="13" t="s">
        <v>242</v>
      </c>
      <c r="W4" s="13" t="s">
        <v>243</v>
      </c>
      <c r="X4" s="27" t="s">
        <v>244</v>
      </c>
      <c r="Y4" s="21" t="s">
        <v>245</v>
      </c>
      <c r="Z4" s="117" t="s">
        <v>238</v>
      </c>
      <c r="AA4" s="13" t="s">
        <v>239</v>
      </c>
      <c r="AB4" s="13" t="s">
        <v>240</v>
      </c>
      <c r="AC4" s="13" t="s">
        <v>241</v>
      </c>
      <c r="AD4" s="13" t="s">
        <v>242</v>
      </c>
      <c r="AE4" s="13" t="s">
        <v>243</v>
      </c>
      <c r="AF4" s="27" t="s">
        <v>244</v>
      </c>
      <c r="AG4" s="21" t="s">
        <v>245</v>
      </c>
      <c r="AH4" s="117" t="s">
        <v>238</v>
      </c>
      <c r="AI4" s="13" t="s">
        <v>239</v>
      </c>
      <c r="AJ4" s="13" t="s">
        <v>240</v>
      </c>
      <c r="AK4" s="13" t="s">
        <v>241</v>
      </c>
      <c r="AL4" s="13" t="s">
        <v>242</v>
      </c>
      <c r="AM4" s="13" t="s">
        <v>243</v>
      </c>
      <c r="AN4" s="27" t="s">
        <v>244</v>
      </c>
      <c r="AO4" s="21" t="s">
        <v>245</v>
      </c>
    </row>
    <row r="5" spans="1:41" ht="13.5" customHeight="1">
      <c r="A5" s="593" t="s">
        <v>13</v>
      </c>
      <c r="B5" s="73" t="s">
        <v>356</v>
      </c>
      <c r="C5" s="114" t="s">
        <v>105</v>
      </c>
      <c r="D5" s="115">
        <v>95</v>
      </c>
      <c r="E5" s="67">
        <f>D5/20</f>
        <v>4.75</v>
      </c>
      <c r="F5" s="13"/>
      <c r="G5" s="13"/>
      <c r="H5" s="104">
        <f>(D5*$D$2)/1000</f>
        <v>22.42</v>
      </c>
      <c r="I5" s="124"/>
      <c r="J5" s="73" t="s">
        <v>247</v>
      </c>
      <c r="K5" s="114" t="s">
        <v>246</v>
      </c>
      <c r="L5" s="115">
        <v>80</v>
      </c>
      <c r="M5" s="67">
        <f>L5/20</f>
        <v>4</v>
      </c>
      <c r="N5" s="13"/>
      <c r="O5" s="13"/>
      <c r="P5" s="104">
        <f>(L5*$D$2)/1000</f>
        <v>18.88</v>
      </c>
      <c r="Q5" s="65"/>
      <c r="R5" s="73" t="s">
        <v>78</v>
      </c>
      <c r="S5" s="114" t="s">
        <v>105</v>
      </c>
      <c r="T5" s="115">
        <v>100</v>
      </c>
      <c r="U5" s="67">
        <f>T5/20</f>
        <v>5</v>
      </c>
      <c r="V5" s="13"/>
      <c r="W5" s="13"/>
      <c r="X5" s="104">
        <f>(T5*$D$2)/1000</f>
        <v>23.6</v>
      </c>
      <c r="Y5" s="124"/>
      <c r="Z5" s="73"/>
      <c r="AA5" s="114"/>
      <c r="AB5" s="115"/>
      <c r="AC5" s="67"/>
      <c r="AD5" s="13"/>
      <c r="AE5" s="13"/>
      <c r="AF5" s="104"/>
      <c r="AG5" s="65"/>
      <c r="AH5" s="73"/>
      <c r="AI5" s="114"/>
      <c r="AJ5" s="115"/>
      <c r="AK5" s="67"/>
      <c r="AL5" s="13"/>
      <c r="AM5" s="13"/>
      <c r="AN5" s="104"/>
      <c r="AO5" s="65"/>
    </row>
    <row r="6" spans="1:41" ht="13.5" customHeight="1">
      <c r="A6" s="593"/>
      <c r="B6" s="66" t="s">
        <v>107</v>
      </c>
      <c r="C6" s="74" t="s">
        <v>574</v>
      </c>
      <c r="D6" s="75">
        <v>10</v>
      </c>
      <c r="E6" s="67">
        <f>D6/20</f>
        <v>0.5</v>
      </c>
      <c r="F6" s="67"/>
      <c r="G6" s="13"/>
      <c r="H6" s="104">
        <f>(D6*$D$2)/1000</f>
        <v>2.36</v>
      </c>
      <c r="I6" s="125"/>
      <c r="J6" s="66" t="s">
        <v>93</v>
      </c>
      <c r="K6" s="74" t="s">
        <v>248</v>
      </c>
      <c r="L6" s="75">
        <v>20</v>
      </c>
      <c r="M6" s="67">
        <f>L6/20</f>
        <v>1</v>
      </c>
      <c r="N6" s="67"/>
      <c r="O6" s="13"/>
      <c r="P6" s="104">
        <f>(L6*$D$2)/1000</f>
        <v>4.72</v>
      </c>
      <c r="Q6" s="108"/>
      <c r="R6" s="66" t="s">
        <v>107</v>
      </c>
      <c r="S6" s="74"/>
      <c r="T6" s="75"/>
      <c r="U6" s="67"/>
      <c r="V6" s="67"/>
      <c r="W6" s="13"/>
      <c r="X6" s="104"/>
      <c r="Y6" s="65"/>
      <c r="Z6" s="66"/>
      <c r="AA6" s="74"/>
      <c r="AB6" s="75"/>
      <c r="AC6" s="67"/>
      <c r="AD6" s="67"/>
      <c r="AE6" s="13"/>
      <c r="AF6" s="104"/>
      <c r="AG6" s="108"/>
      <c r="AH6" s="66"/>
      <c r="AI6" s="74"/>
      <c r="AJ6" s="75"/>
      <c r="AK6" s="67"/>
      <c r="AL6" s="67"/>
      <c r="AM6" s="70"/>
      <c r="AN6" s="104"/>
      <c r="AO6" s="108"/>
    </row>
    <row r="7" spans="1:41" ht="13.5" customHeight="1">
      <c r="A7" s="593"/>
      <c r="B7" s="19" t="s">
        <v>109</v>
      </c>
      <c r="C7" s="6"/>
      <c r="D7" s="13"/>
      <c r="E7" s="13"/>
      <c r="F7" s="13"/>
      <c r="G7" s="13"/>
      <c r="H7" s="27"/>
      <c r="I7" s="125"/>
      <c r="J7" s="19" t="s">
        <v>249</v>
      </c>
      <c r="K7" s="6"/>
      <c r="L7" s="13"/>
      <c r="M7" s="13"/>
      <c r="N7" s="13"/>
      <c r="O7" s="13"/>
      <c r="P7" s="27"/>
      <c r="Q7" s="108"/>
      <c r="R7" s="19" t="s">
        <v>109</v>
      </c>
      <c r="S7" s="6"/>
      <c r="T7" s="13"/>
      <c r="U7" s="13"/>
      <c r="V7" s="13"/>
      <c r="W7" s="13"/>
      <c r="X7" s="27"/>
      <c r="Y7" s="65"/>
      <c r="Z7" s="19"/>
      <c r="AA7" s="6"/>
      <c r="AB7" s="13"/>
      <c r="AC7" s="13"/>
      <c r="AD7" s="13"/>
      <c r="AE7" s="13"/>
      <c r="AF7" s="27"/>
      <c r="AG7" s="108"/>
      <c r="AH7" s="19"/>
      <c r="AI7" s="6"/>
      <c r="AJ7" s="26"/>
      <c r="AK7" s="13"/>
      <c r="AL7" s="13"/>
      <c r="AM7" s="13"/>
      <c r="AN7" s="65"/>
      <c r="AO7" s="108"/>
    </row>
    <row r="8" spans="1:41" ht="13.5" customHeight="1">
      <c r="A8" s="593" t="s">
        <v>2</v>
      </c>
      <c r="B8" s="100" t="s">
        <v>373</v>
      </c>
      <c r="C8" s="84" t="s">
        <v>359</v>
      </c>
      <c r="D8" s="88">
        <v>75</v>
      </c>
      <c r="E8" s="106"/>
      <c r="F8" s="88">
        <f>D8/35</f>
        <v>2.1428571428571428</v>
      </c>
      <c r="G8" s="140"/>
      <c r="H8" s="104">
        <f>(D8*1460)/1000</f>
        <v>109.5</v>
      </c>
      <c r="I8" s="86"/>
      <c r="J8" s="158" t="s">
        <v>489</v>
      </c>
      <c r="K8" s="84" t="s">
        <v>158</v>
      </c>
      <c r="L8" s="88">
        <v>100</v>
      </c>
      <c r="M8" s="332"/>
      <c r="N8" s="88">
        <f>L8*0.8/35</f>
        <v>2.2857142857142856</v>
      </c>
      <c r="O8" s="87"/>
      <c r="P8" s="27">
        <f>(L8*$D$2)/1000</f>
        <v>23.6</v>
      </c>
      <c r="Q8" s="89"/>
      <c r="R8" s="158" t="s">
        <v>376</v>
      </c>
      <c r="S8" s="84" t="s">
        <v>202</v>
      </c>
      <c r="T8" s="88">
        <v>40</v>
      </c>
      <c r="U8" s="347"/>
      <c r="V8" s="88">
        <f>T8*0.7/35</f>
        <v>0.8</v>
      </c>
      <c r="W8" s="87"/>
      <c r="X8" s="104">
        <f t="shared" ref="X8:X13" si="0">(T8*$D$2)/1000</f>
        <v>9.44</v>
      </c>
      <c r="Y8" s="86"/>
      <c r="Z8" s="348"/>
      <c r="AA8" s="84"/>
      <c r="AB8" s="88"/>
      <c r="AC8" s="172"/>
      <c r="AD8" s="349"/>
      <c r="AE8" s="87"/>
      <c r="AF8" s="104"/>
      <c r="AG8" s="89"/>
      <c r="AH8" s="51"/>
      <c r="AI8" s="84"/>
      <c r="AJ8" s="88"/>
      <c r="AK8" s="161"/>
      <c r="AL8" s="91"/>
      <c r="AM8" s="173"/>
      <c r="AN8" s="104"/>
      <c r="AO8" s="89"/>
    </row>
    <row r="9" spans="1:41" ht="13.5" customHeight="1">
      <c r="A9" s="593"/>
      <c r="B9" s="234" t="s">
        <v>374</v>
      </c>
      <c r="C9" s="145" t="s">
        <v>360</v>
      </c>
      <c r="D9" s="88">
        <v>1</v>
      </c>
      <c r="E9" s="106"/>
      <c r="F9" s="126"/>
      <c r="G9" s="87"/>
      <c r="H9" s="104">
        <f>(D9*1460)/1000</f>
        <v>1.46</v>
      </c>
      <c r="I9" s="89"/>
      <c r="J9" s="149" t="s">
        <v>159</v>
      </c>
      <c r="K9" s="84" t="s">
        <v>570</v>
      </c>
      <c r="L9" s="251">
        <v>35</v>
      </c>
      <c r="M9" s="88"/>
      <c r="N9" s="88"/>
      <c r="O9" s="133">
        <f>L9/100</f>
        <v>0.35</v>
      </c>
      <c r="P9" s="27">
        <f>(L9*$D$2)/1000</f>
        <v>8.26</v>
      </c>
      <c r="Q9" s="86"/>
      <c r="R9" s="149" t="s">
        <v>377</v>
      </c>
      <c r="S9" s="159" t="s">
        <v>278</v>
      </c>
      <c r="T9" s="188">
        <v>1</v>
      </c>
      <c r="U9" s="350"/>
      <c r="V9" s="126"/>
      <c r="W9" s="87">
        <f>T9/100</f>
        <v>0.01</v>
      </c>
      <c r="X9" s="104">
        <f t="shared" si="0"/>
        <v>0.23599999999999999</v>
      </c>
      <c r="Y9" s="86"/>
      <c r="Z9" s="92"/>
      <c r="AA9" s="145"/>
      <c r="AB9" s="161"/>
      <c r="AC9" s="126"/>
      <c r="AD9" s="253"/>
      <c r="AE9" s="140"/>
      <c r="AF9" s="104"/>
      <c r="AG9" s="86"/>
      <c r="AH9" s="92"/>
      <c r="AI9" s="84"/>
      <c r="AJ9" s="88"/>
      <c r="AK9" s="161"/>
      <c r="AL9" s="126"/>
      <c r="AM9" s="85"/>
      <c r="AN9" s="104"/>
      <c r="AO9" s="86"/>
    </row>
    <row r="10" spans="1:41" ht="13.5" customHeight="1">
      <c r="A10" s="593"/>
      <c r="B10" s="92" t="s">
        <v>143</v>
      </c>
      <c r="C10" s="145" t="s">
        <v>149</v>
      </c>
      <c r="D10" s="88">
        <v>25</v>
      </c>
      <c r="E10" s="106"/>
      <c r="F10" s="88"/>
      <c r="G10" s="140">
        <f>D10/100</f>
        <v>0.25</v>
      </c>
      <c r="H10" s="104">
        <f>(D10*1460)/1000</f>
        <v>36.5</v>
      </c>
      <c r="I10" s="86"/>
      <c r="J10" s="149" t="s">
        <v>139</v>
      </c>
      <c r="K10" s="84" t="s">
        <v>490</v>
      </c>
      <c r="L10" s="87">
        <v>5</v>
      </c>
      <c r="M10" s="333"/>
      <c r="N10" s="333"/>
      <c r="O10" s="133"/>
      <c r="P10" s="27">
        <f>(L10*$D$2)/1000</f>
        <v>1.18</v>
      </c>
      <c r="Q10" s="86"/>
      <c r="R10" s="92" t="s">
        <v>156</v>
      </c>
      <c r="S10" s="84" t="s">
        <v>497</v>
      </c>
      <c r="T10" s="88">
        <v>30</v>
      </c>
      <c r="U10" s="566">
        <f>T10*0.5/85</f>
        <v>0.17647058823529413</v>
      </c>
      <c r="V10" s="133"/>
      <c r="W10" s="140"/>
      <c r="X10" s="104"/>
      <c r="Y10" s="86"/>
      <c r="Z10" s="92"/>
      <c r="AA10" s="145"/>
      <c r="AB10" s="161"/>
      <c r="AC10" s="177"/>
      <c r="AD10" s="253"/>
      <c r="AE10" s="140"/>
      <c r="AF10" s="104"/>
      <c r="AG10" s="86"/>
      <c r="AH10" s="92"/>
      <c r="AI10" s="84"/>
      <c r="AJ10" s="88"/>
      <c r="AK10" s="161"/>
      <c r="AL10" s="126"/>
      <c r="AM10" s="91"/>
      <c r="AN10" s="104"/>
      <c r="AO10" s="86"/>
    </row>
    <row r="11" spans="1:41" ht="13.5" customHeight="1">
      <c r="A11" s="593"/>
      <c r="B11" s="92" t="s">
        <v>144</v>
      </c>
      <c r="C11" s="238" t="s">
        <v>317</v>
      </c>
      <c r="D11" s="55">
        <v>1</v>
      </c>
      <c r="E11" s="106"/>
      <c r="F11" s="126"/>
      <c r="G11" s="88"/>
      <c r="H11" s="104">
        <f>(D11*1460)/1000</f>
        <v>1.46</v>
      </c>
      <c r="I11" s="86"/>
      <c r="J11" s="149"/>
      <c r="K11" s="84"/>
      <c r="L11" s="334"/>
      <c r="M11" s="88"/>
      <c r="N11" s="87"/>
      <c r="O11" s="133"/>
      <c r="P11" s="27"/>
      <c r="Q11" s="86"/>
      <c r="R11" s="92" t="s">
        <v>109</v>
      </c>
      <c r="S11" s="160" t="s">
        <v>252</v>
      </c>
      <c r="T11" s="91">
        <v>60</v>
      </c>
      <c r="U11" s="350"/>
      <c r="V11" s="126"/>
      <c r="W11" s="87">
        <f>T11/100</f>
        <v>0.6</v>
      </c>
      <c r="X11" s="104">
        <f t="shared" si="0"/>
        <v>14.16</v>
      </c>
      <c r="Y11" s="89"/>
      <c r="Z11" s="429"/>
      <c r="AA11" s="145"/>
      <c r="AB11" s="161"/>
      <c r="AC11" s="126"/>
      <c r="AD11" s="253"/>
      <c r="AE11" s="87"/>
      <c r="AF11" s="104"/>
      <c r="AG11" s="86"/>
      <c r="AH11" s="92"/>
      <c r="AI11" s="146"/>
      <c r="AJ11" s="88"/>
      <c r="AK11" s="161"/>
      <c r="AL11" s="55"/>
      <c r="AM11" s="91"/>
      <c r="AN11" s="104"/>
      <c r="AO11" s="351"/>
    </row>
    <row r="12" spans="1:41" ht="13.5" customHeight="1">
      <c r="A12" s="593"/>
      <c r="B12" s="452" t="s">
        <v>287</v>
      </c>
      <c r="C12" s="160" t="s">
        <v>255</v>
      </c>
      <c r="D12" s="91">
        <v>12</v>
      </c>
      <c r="E12" s="350"/>
      <c r="F12" s="126"/>
      <c r="G12" s="140">
        <f>D12/100</f>
        <v>0.12</v>
      </c>
      <c r="H12" s="104">
        <f t="shared" ref="H12" si="1">(D12*$D$2)/1000</f>
        <v>2.8319999999999999</v>
      </c>
      <c r="I12" s="86"/>
      <c r="J12" s="178" t="s">
        <v>65</v>
      </c>
      <c r="K12" s="84"/>
      <c r="L12" s="87"/>
      <c r="M12" s="88"/>
      <c r="N12" s="88"/>
      <c r="O12" s="85"/>
      <c r="P12" s="27"/>
      <c r="Q12" s="86"/>
      <c r="R12" s="92" t="s">
        <v>0</v>
      </c>
      <c r="S12" s="84" t="s">
        <v>288</v>
      </c>
      <c r="T12" s="88">
        <v>15</v>
      </c>
      <c r="U12" s="87"/>
      <c r="V12" s="126"/>
      <c r="W12" s="87">
        <f>T12/100</f>
        <v>0.15</v>
      </c>
      <c r="X12" s="104">
        <f t="shared" si="0"/>
        <v>3.54</v>
      </c>
      <c r="Y12" s="86"/>
      <c r="Z12" s="429"/>
      <c r="AA12" s="352"/>
      <c r="AB12" s="161"/>
      <c r="AC12" s="126"/>
      <c r="AD12" s="253"/>
      <c r="AE12" s="91"/>
      <c r="AF12" s="104"/>
      <c r="AG12" s="86"/>
      <c r="AH12" s="353"/>
      <c r="AI12" s="84"/>
      <c r="AJ12" s="88"/>
      <c r="AK12" s="91"/>
      <c r="AL12" s="91"/>
      <c r="AM12" s="177"/>
      <c r="AN12" s="127"/>
      <c r="AO12" s="86"/>
    </row>
    <row r="13" spans="1:41" ht="13.5" customHeight="1">
      <c r="A13" s="593"/>
      <c r="B13" s="237"/>
      <c r="C13" s="99"/>
      <c r="D13" s="161"/>
      <c r="E13" s="133"/>
      <c r="F13" s="133"/>
      <c r="G13" s="148"/>
      <c r="H13" s="104"/>
      <c r="I13" s="86"/>
      <c r="J13" s="362"/>
      <c r="K13" s="62"/>
      <c r="L13" s="88"/>
      <c r="M13" s="129"/>
      <c r="N13" s="64"/>
      <c r="O13" s="70"/>
      <c r="P13" s="77"/>
      <c r="Q13" s="86"/>
      <c r="R13" s="176"/>
      <c r="S13" s="160" t="s">
        <v>513</v>
      </c>
      <c r="T13" s="91">
        <v>40</v>
      </c>
      <c r="U13" s="350"/>
      <c r="V13" s="126"/>
      <c r="W13" s="140">
        <f>T13/100</f>
        <v>0.4</v>
      </c>
      <c r="X13" s="104">
        <f t="shared" si="0"/>
        <v>9.44</v>
      </c>
      <c r="Y13" s="86"/>
      <c r="Z13" s="206"/>
      <c r="AA13" s="107"/>
      <c r="AB13" s="105"/>
      <c r="AC13" s="55"/>
      <c r="AD13" s="344"/>
      <c r="AE13" s="87"/>
      <c r="AF13" s="98"/>
      <c r="AG13" s="86"/>
      <c r="AH13" s="237"/>
      <c r="AI13" s="99"/>
      <c r="AJ13" s="161"/>
      <c r="AK13" s="133"/>
      <c r="AL13" s="133"/>
      <c r="AM13" s="148"/>
      <c r="AN13" s="104"/>
      <c r="AO13" s="86"/>
    </row>
    <row r="14" spans="1:41" ht="13.5" customHeight="1">
      <c r="A14" s="594" t="s">
        <v>3</v>
      </c>
      <c r="B14" s="68" t="s">
        <v>230</v>
      </c>
      <c r="C14" s="62" t="s">
        <v>318</v>
      </c>
      <c r="D14" s="67">
        <v>50</v>
      </c>
      <c r="E14" s="466">
        <f>D14/85</f>
        <v>0.58823529411764708</v>
      </c>
      <c r="F14" s="67"/>
      <c r="G14" s="70"/>
      <c r="H14" s="77">
        <f>(D14*$D$2)/1000</f>
        <v>11.8</v>
      </c>
      <c r="I14" s="93"/>
      <c r="J14" s="328" t="s">
        <v>142</v>
      </c>
      <c r="K14" s="142" t="s">
        <v>483</v>
      </c>
      <c r="L14" s="88">
        <v>4</v>
      </c>
      <c r="M14" s="141"/>
      <c r="N14" s="140"/>
      <c r="O14" s="87">
        <f>L14/100</f>
        <v>0.04</v>
      </c>
      <c r="P14" s="127">
        <f>(L14*$D$2)/1000</f>
        <v>0.94399999999999995</v>
      </c>
      <c r="Q14" s="89"/>
      <c r="R14" s="176"/>
      <c r="S14" s="160" t="s">
        <v>255</v>
      </c>
      <c r="T14" s="91">
        <v>15</v>
      </c>
      <c r="U14" s="350"/>
      <c r="V14" s="126"/>
      <c r="W14" s="140">
        <f>T14/100</f>
        <v>0.15</v>
      </c>
      <c r="X14" s="104">
        <f t="shared" ref="X14:X16" si="2">(T14*$D$2)/1000</f>
        <v>3.54</v>
      </c>
      <c r="Y14" s="89"/>
      <c r="Z14" s="92"/>
      <c r="AA14" s="84"/>
      <c r="AB14" s="88"/>
      <c r="AC14" s="126"/>
      <c r="AD14" s="91"/>
      <c r="AE14" s="87"/>
      <c r="AF14" s="434"/>
      <c r="AG14" s="86"/>
      <c r="AH14" s="355"/>
      <c r="AI14" s="327"/>
      <c r="AJ14" s="87"/>
      <c r="AK14" s="126"/>
      <c r="AL14" s="126"/>
      <c r="AM14" s="87"/>
      <c r="AN14" s="104"/>
      <c r="AO14" s="86"/>
    </row>
    <row r="15" spans="1:41" ht="13.5" customHeight="1">
      <c r="A15" s="594"/>
      <c r="B15" s="69" t="s">
        <v>185</v>
      </c>
      <c r="C15" s="62" t="s">
        <v>319</v>
      </c>
      <c r="D15" s="67">
        <v>40</v>
      </c>
      <c r="E15" s="467"/>
      <c r="F15" s="64">
        <f>D15/80</f>
        <v>0.5</v>
      </c>
      <c r="G15" s="70"/>
      <c r="H15" s="77">
        <f>(D15*$D$2)/1000</f>
        <v>9.44</v>
      </c>
      <c r="I15" s="93"/>
      <c r="J15" s="330" t="s">
        <v>213</v>
      </c>
      <c r="K15" s="142" t="s">
        <v>197</v>
      </c>
      <c r="L15" s="88">
        <v>40</v>
      </c>
      <c r="M15" s="126"/>
      <c r="N15" s="126">
        <f>L15*0.9/55</f>
        <v>0.65454545454545454</v>
      </c>
      <c r="O15" s="87"/>
      <c r="P15" s="127">
        <f>(L15*$D$2)/1000</f>
        <v>9.44</v>
      </c>
      <c r="Q15" s="89"/>
      <c r="R15" s="206" t="s">
        <v>253</v>
      </c>
      <c r="S15" s="84" t="s">
        <v>162</v>
      </c>
      <c r="T15" s="88">
        <v>20</v>
      </c>
      <c r="U15" s="350"/>
      <c r="V15" s="126">
        <f>T15/35</f>
        <v>0.5714285714285714</v>
      </c>
      <c r="W15" s="140"/>
      <c r="X15" s="104">
        <f t="shared" si="2"/>
        <v>4.72</v>
      </c>
      <c r="Y15" s="89"/>
      <c r="Z15" s="92"/>
      <c r="AA15" s="84"/>
      <c r="AB15" s="88"/>
      <c r="AC15" s="126"/>
      <c r="AD15" s="91"/>
      <c r="AE15" s="87"/>
      <c r="AF15" s="434"/>
      <c r="AG15" s="86"/>
      <c r="AH15" s="355"/>
      <c r="AI15" s="327"/>
      <c r="AJ15" s="70"/>
      <c r="AK15" s="126"/>
      <c r="AL15" s="133"/>
      <c r="AM15" s="87"/>
      <c r="AN15" s="104"/>
      <c r="AO15" s="86"/>
    </row>
    <row r="16" spans="1:41" ht="13.5" customHeight="1">
      <c r="A16" s="594"/>
      <c r="B16" s="69" t="s">
        <v>147</v>
      </c>
      <c r="C16" s="62" t="s">
        <v>160</v>
      </c>
      <c r="D16" s="67">
        <v>15</v>
      </c>
      <c r="E16" s="468"/>
      <c r="F16" s="67"/>
      <c r="G16" s="132">
        <f>D16/100</f>
        <v>0.15</v>
      </c>
      <c r="H16" s="77">
        <f>(D16*$D$2)/1000</f>
        <v>3.54</v>
      </c>
      <c r="I16" s="86"/>
      <c r="J16" s="330" t="s">
        <v>151</v>
      </c>
      <c r="K16" s="160" t="s">
        <v>255</v>
      </c>
      <c r="L16" s="91">
        <v>20</v>
      </c>
      <c r="M16" s="350"/>
      <c r="N16" s="126"/>
      <c r="O16" s="140">
        <f>L16/100</f>
        <v>0.2</v>
      </c>
      <c r="P16" s="104">
        <f t="shared" ref="P16" si="3">(L16*$D$2)/1000</f>
        <v>4.72</v>
      </c>
      <c r="Q16" s="86"/>
      <c r="R16" s="68" t="s">
        <v>536</v>
      </c>
      <c r="S16" s="84" t="s">
        <v>424</v>
      </c>
      <c r="T16" s="338">
        <v>80</v>
      </c>
      <c r="U16" s="64"/>
      <c r="V16" s="64">
        <f>T16*0.7/35</f>
        <v>1.6</v>
      </c>
      <c r="W16" s="64"/>
      <c r="X16" s="77">
        <f t="shared" si="2"/>
        <v>18.88</v>
      </c>
      <c r="Y16" s="65"/>
      <c r="Z16" s="92"/>
      <c r="AA16" s="84"/>
      <c r="AB16" s="88"/>
      <c r="AC16" s="126"/>
      <c r="AD16" s="91"/>
      <c r="AE16" s="87"/>
      <c r="AF16" s="434"/>
      <c r="AG16" s="86"/>
      <c r="AH16" s="355"/>
      <c r="AI16" s="327"/>
      <c r="AJ16" s="70"/>
      <c r="AK16" s="126"/>
      <c r="AL16" s="88"/>
      <c r="AM16" s="85"/>
      <c r="AN16" s="104"/>
      <c r="AO16" s="86"/>
    </row>
    <row r="17" spans="1:41" ht="13.5" customHeight="1">
      <c r="A17" s="594"/>
      <c r="B17" s="69" t="s">
        <v>199</v>
      </c>
      <c r="C17" s="84" t="s">
        <v>567</v>
      </c>
      <c r="D17" s="88">
        <v>5</v>
      </c>
      <c r="E17" s="106"/>
      <c r="F17" s="88">
        <f>D17/35</f>
        <v>0.14285714285714285</v>
      </c>
      <c r="G17" s="140"/>
      <c r="H17" s="104">
        <f>(D17*1460)/1000</f>
        <v>7.3</v>
      </c>
      <c r="I17" s="93"/>
      <c r="J17" s="330" t="s">
        <v>153</v>
      </c>
      <c r="K17" s="279"/>
      <c r="L17" s="258"/>
      <c r="M17" s="126"/>
      <c r="N17" s="133"/>
      <c r="O17" s="87"/>
      <c r="P17" s="127"/>
      <c r="Q17" s="86"/>
      <c r="R17" s="69" t="s">
        <v>210</v>
      </c>
      <c r="S17" s="84"/>
      <c r="T17" s="88"/>
      <c r="U17" s="126"/>
      <c r="V17" s="126"/>
      <c r="W17" s="87"/>
      <c r="X17" s="435"/>
      <c r="Y17" s="65"/>
      <c r="Z17" s="429"/>
      <c r="AA17" s="356"/>
      <c r="AB17" s="186"/>
      <c r="AC17" s="87"/>
      <c r="AD17" s="88"/>
      <c r="AE17" s="126"/>
      <c r="AF17" s="433"/>
      <c r="AG17" s="86"/>
      <c r="AH17" s="355"/>
      <c r="AI17" s="327"/>
      <c r="AJ17" s="342"/>
      <c r="AK17" s="141"/>
      <c r="AL17" s="140"/>
      <c r="AM17" s="87"/>
      <c r="AN17" s="127"/>
      <c r="AO17" s="86"/>
    </row>
    <row r="18" spans="1:41" ht="13.5" customHeight="1">
      <c r="A18" s="594"/>
      <c r="B18" s="69" t="s">
        <v>321</v>
      </c>
      <c r="C18" s="62"/>
      <c r="D18" s="67"/>
      <c r="E18" s="469"/>
      <c r="F18" s="79"/>
      <c r="G18" s="78"/>
      <c r="H18" s="77"/>
      <c r="I18" s="430"/>
      <c r="J18" s="259" t="s">
        <v>145</v>
      </c>
      <c r="K18" s="84"/>
      <c r="L18" s="88"/>
      <c r="M18" s="135"/>
      <c r="N18" s="135"/>
      <c r="O18" s="168"/>
      <c r="P18" s="127"/>
      <c r="Q18" s="86"/>
      <c r="R18" s="69" t="s">
        <v>139</v>
      </c>
      <c r="S18" s="84"/>
      <c r="T18" s="88"/>
      <c r="U18" s="126"/>
      <c r="V18" s="126"/>
      <c r="W18" s="87"/>
      <c r="X18" s="433"/>
      <c r="Y18" s="250"/>
      <c r="Z18" s="358"/>
      <c r="AA18" s="438"/>
      <c r="AB18" s="88"/>
      <c r="AC18" s="88"/>
      <c r="AD18" s="88"/>
      <c r="AE18" s="87"/>
      <c r="AF18" s="361"/>
      <c r="AG18" s="430"/>
      <c r="AH18" s="439"/>
      <c r="AI18" s="431"/>
      <c r="AJ18" s="88"/>
      <c r="AK18" s="143"/>
      <c r="AL18" s="126"/>
      <c r="AM18" s="87"/>
      <c r="AN18" s="127"/>
      <c r="AO18" s="86"/>
    </row>
    <row r="19" spans="1:41" ht="13.5" customHeight="1">
      <c r="A19" s="593"/>
      <c r="B19" s="208" t="s">
        <v>65</v>
      </c>
      <c r="C19" s="470"/>
      <c r="D19" s="67"/>
      <c r="E19" s="471"/>
      <c r="F19" s="64"/>
      <c r="G19" s="70"/>
      <c r="H19" s="77"/>
      <c r="I19" s="86"/>
      <c r="J19" s="206"/>
      <c r="K19" s="84"/>
      <c r="L19" s="88"/>
      <c r="M19" s="88"/>
      <c r="N19" s="88"/>
      <c r="O19" s="87"/>
      <c r="P19" s="98"/>
      <c r="Q19" s="86"/>
      <c r="R19" s="69" t="s">
        <v>316</v>
      </c>
      <c r="S19" s="62"/>
      <c r="T19" s="67"/>
      <c r="U19" s="64"/>
      <c r="V19" s="128"/>
      <c r="W19" s="70"/>
      <c r="X19" s="195"/>
      <c r="Y19" s="86"/>
      <c r="Z19" s="101"/>
      <c r="AA19" s="84"/>
      <c r="AB19" s="88"/>
      <c r="AC19" s="88"/>
      <c r="AD19" s="88"/>
      <c r="AE19" s="87"/>
      <c r="AF19" s="361"/>
      <c r="AG19" s="86"/>
      <c r="AH19" s="437"/>
      <c r="AI19" s="142"/>
      <c r="AJ19" s="88"/>
      <c r="AK19" s="143"/>
      <c r="AL19" s="126"/>
      <c r="AM19" s="87"/>
      <c r="AN19" s="127"/>
      <c r="AO19" s="86"/>
    </row>
    <row r="20" spans="1:41" s="12" customFormat="1" ht="14.1" customHeight="1">
      <c r="A20" s="605" t="s">
        <v>4</v>
      </c>
      <c r="B20" s="170" t="s">
        <v>82</v>
      </c>
      <c r="C20" s="160" t="s">
        <v>103</v>
      </c>
      <c r="D20" s="202">
        <v>75</v>
      </c>
      <c r="E20" s="203"/>
      <c r="F20" s="203"/>
      <c r="G20" s="133">
        <f>D20/100</f>
        <v>0.75</v>
      </c>
      <c r="H20" s="204">
        <f>(D20*$D$2)/1000</f>
        <v>17.7</v>
      </c>
      <c r="I20" s="205"/>
      <c r="J20" s="183" t="s">
        <v>83</v>
      </c>
      <c r="K20" s="160" t="s">
        <v>102</v>
      </c>
      <c r="L20" s="202">
        <v>75</v>
      </c>
      <c r="M20" s="91"/>
      <c r="N20" s="203"/>
      <c r="O20" s="133">
        <f>L20/100</f>
        <v>0.75</v>
      </c>
      <c r="P20" s="204">
        <f>(L20*$D$2)/1000</f>
        <v>17.7</v>
      </c>
      <c r="Q20" s="205"/>
      <c r="R20" s="206" t="s">
        <v>257</v>
      </c>
      <c r="S20" s="84"/>
      <c r="T20" s="88"/>
      <c r="U20" s="52"/>
      <c r="V20" s="88"/>
      <c r="W20" s="87"/>
      <c r="X20" s="433"/>
      <c r="Y20" s="89"/>
      <c r="Z20" s="170"/>
      <c r="AA20" s="160"/>
      <c r="AB20" s="161"/>
      <c r="AC20" s="55"/>
      <c r="AD20" s="55"/>
      <c r="AE20" s="87"/>
      <c r="AF20" s="104"/>
      <c r="AG20" s="89"/>
      <c r="AH20" s="170"/>
      <c r="AI20" s="160"/>
      <c r="AJ20" s="161"/>
      <c r="AK20" s="55"/>
      <c r="AL20" s="55"/>
      <c r="AM20" s="87"/>
      <c r="AN20" s="104"/>
      <c r="AO20" s="89"/>
    </row>
    <row r="21" spans="1:41" s="12" customFormat="1" ht="14.1" customHeight="1">
      <c r="A21" s="606"/>
      <c r="B21" s="170" t="s">
        <v>84</v>
      </c>
      <c r="C21" s="596" t="s">
        <v>85</v>
      </c>
      <c r="D21" s="88"/>
      <c r="E21" s="88"/>
      <c r="F21" s="88"/>
      <c r="G21" s="87"/>
      <c r="H21" s="98"/>
      <c r="I21" s="86"/>
      <c r="J21" s="183" t="s">
        <v>86</v>
      </c>
      <c r="K21" s="596" t="s">
        <v>85</v>
      </c>
      <c r="L21" s="88"/>
      <c r="M21" s="88"/>
      <c r="N21" s="88"/>
      <c r="O21" s="87"/>
      <c r="P21" s="98"/>
      <c r="Q21" s="86"/>
      <c r="R21" s="170"/>
      <c r="S21" s="596"/>
      <c r="T21" s="88"/>
      <c r="U21" s="88"/>
      <c r="V21" s="88"/>
      <c r="W21" s="87"/>
      <c r="X21" s="98"/>
      <c r="Y21" s="86"/>
      <c r="Z21" s="170"/>
      <c r="AA21" s="596"/>
      <c r="AB21" s="88"/>
      <c r="AC21" s="88"/>
      <c r="AD21" s="88"/>
      <c r="AE21" s="87"/>
      <c r="AF21" s="98"/>
      <c r="AG21" s="86"/>
      <c r="AH21" s="170"/>
      <c r="AI21" s="596"/>
      <c r="AJ21" s="88"/>
      <c r="AK21" s="88"/>
      <c r="AL21" s="88"/>
      <c r="AM21" s="87"/>
      <c r="AN21" s="98"/>
      <c r="AO21" s="86"/>
    </row>
    <row r="22" spans="1:41" s="12" customFormat="1" ht="14.1" customHeight="1">
      <c r="A22" s="606"/>
      <c r="B22" s="170" t="s">
        <v>104</v>
      </c>
      <c r="C22" s="597"/>
      <c r="D22" s="88"/>
      <c r="E22" s="88"/>
      <c r="F22" s="55"/>
      <c r="G22" s="87"/>
      <c r="H22" s="98"/>
      <c r="I22" s="86"/>
      <c r="J22" s="183" t="s">
        <v>104</v>
      </c>
      <c r="K22" s="597"/>
      <c r="L22" s="161"/>
      <c r="M22" s="88"/>
      <c r="N22" s="55"/>
      <c r="O22" s="87"/>
      <c r="P22" s="98"/>
      <c r="Q22" s="86"/>
      <c r="R22" s="170"/>
      <c r="S22" s="597"/>
      <c r="T22" s="88"/>
      <c r="U22" s="88"/>
      <c r="V22" s="55"/>
      <c r="W22" s="87"/>
      <c r="X22" s="98"/>
      <c r="Y22" s="86"/>
      <c r="Z22" s="170"/>
      <c r="AA22" s="597"/>
      <c r="AB22" s="88"/>
      <c r="AC22" s="88"/>
      <c r="AD22" s="55"/>
      <c r="AE22" s="87"/>
      <c r="AF22" s="98"/>
      <c r="AG22" s="86"/>
      <c r="AH22" s="170"/>
      <c r="AI22" s="597"/>
      <c r="AJ22" s="88"/>
      <c r="AK22" s="88"/>
      <c r="AL22" s="55"/>
      <c r="AM22" s="87"/>
      <c r="AN22" s="98"/>
      <c r="AO22" s="86"/>
    </row>
    <row r="23" spans="1:41" s="12" customFormat="1" ht="14.1" customHeight="1">
      <c r="A23" s="607"/>
      <c r="B23" s="171" t="s">
        <v>88</v>
      </c>
      <c r="C23" s="597"/>
      <c r="D23" s="88"/>
      <c r="E23" s="88"/>
      <c r="F23" s="88"/>
      <c r="G23" s="87"/>
      <c r="H23" s="98"/>
      <c r="I23" s="86"/>
      <c r="J23" s="91" t="s">
        <v>88</v>
      </c>
      <c r="K23" s="597"/>
      <c r="L23" s="88"/>
      <c r="M23" s="88"/>
      <c r="N23" s="88"/>
      <c r="O23" s="87"/>
      <c r="P23" s="98"/>
      <c r="Q23" s="86"/>
      <c r="R23" s="171"/>
      <c r="S23" s="597"/>
      <c r="T23" s="88"/>
      <c r="U23" s="88"/>
      <c r="V23" s="88"/>
      <c r="W23" s="87"/>
      <c r="X23" s="98"/>
      <c r="Y23" s="86"/>
      <c r="Z23" s="171"/>
      <c r="AA23" s="597"/>
      <c r="AB23" s="88"/>
      <c r="AC23" s="88"/>
      <c r="AD23" s="88"/>
      <c r="AE23" s="87"/>
      <c r="AF23" s="98"/>
      <c r="AG23" s="86"/>
      <c r="AH23" s="171"/>
      <c r="AI23" s="597"/>
      <c r="AJ23" s="88"/>
      <c r="AK23" s="88"/>
      <c r="AL23" s="88"/>
      <c r="AM23" s="87"/>
      <c r="AN23" s="98"/>
      <c r="AO23" s="86"/>
    </row>
    <row r="24" spans="1:41" ht="13.5" customHeight="1">
      <c r="A24" s="605" t="s">
        <v>0</v>
      </c>
      <c r="B24" s="196" t="s">
        <v>323</v>
      </c>
      <c r="C24" s="225" t="s">
        <v>324</v>
      </c>
      <c r="D24" s="70">
        <v>3</v>
      </c>
      <c r="E24" s="226"/>
      <c r="F24" s="87"/>
      <c r="G24" s="87">
        <f>D24/100</f>
        <v>0.03</v>
      </c>
      <c r="H24" s="104">
        <f>(D24*$D$2)/1000</f>
        <v>0.70799999999999996</v>
      </c>
      <c r="I24" s="86"/>
      <c r="J24" s="134" t="s">
        <v>371</v>
      </c>
      <c r="K24" s="62" t="s">
        <v>154</v>
      </c>
      <c r="L24" s="67">
        <v>25</v>
      </c>
      <c r="M24" s="128"/>
      <c r="N24" s="128">
        <f>L24/140</f>
        <v>0.17857142857142858</v>
      </c>
      <c r="O24" s="132"/>
      <c r="P24" s="104">
        <f>(L24*$D$2)/1000</f>
        <v>5.9</v>
      </c>
      <c r="Q24" s="65"/>
      <c r="R24" s="158"/>
      <c r="S24" s="84"/>
      <c r="T24" s="88"/>
      <c r="U24" s="332"/>
      <c r="V24" s="88"/>
      <c r="W24" s="87"/>
      <c r="X24" s="27"/>
      <c r="Y24" s="86"/>
      <c r="Z24" s="358"/>
      <c r="AA24" s="359"/>
      <c r="AB24" s="87"/>
      <c r="AC24" s="90"/>
      <c r="AD24" s="88"/>
      <c r="AE24" s="90"/>
      <c r="AF24" s="104"/>
      <c r="AG24" s="65"/>
      <c r="AH24" s="69"/>
      <c r="AI24" s="62"/>
      <c r="AJ24" s="88"/>
      <c r="AK24" s="168"/>
      <c r="AL24" s="168"/>
      <c r="AM24" s="168"/>
      <c r="AN24" s="104"/>
      <c r="AO24" s="65"/>
    </row>
    <row r="25" spans="1:41" ht="13.5" customHeight="1">
      <c r="A25" s="606"/>
      <c r="B25" s="197" t="s">
        <v>173</v>
      </c>
      <c r="C25" s="18" t="s">
        <v>325</v>
      </c>
      <c r="D25" s="70">
        <v>20</v>
      </c>
      <c r="E25" s="140"/>
      <c r="F25" s="189"/>
      <c r="G25" s="87">
        <f>D25/100</f>
        <v>0.2</v>
      </c>
      <c r="H25" s="104">
        <f>(D25*$D$2)/1000</f>
        <v>4.72</v>
      </c>
      <c r="I25" s="89"/>
      <c r="J25" s="63" t="s">
        <v>176</v>
      </c>
      <c r="K25" s="71" t="s">
        <v>155</v>
      </c>
      <c r="L25" s="67">
        <v>1</v>
      </c>
      <c r="M25" s="155"/>
      <c r="N25" s="88"/>
      <c r="O25" s="70"/>
      <c r="P25" s="104">
        <f>(L25*$D$2)/1000</f>
        <v>0.23599999999999999</v>
      </c>
      <c r="Q25" s="76"/>
      <c r="R25" s="149"/>
      <c r="S25" s="84"/>
      <c r="T25" s="251"/>
      <c r="U25" s="88"/>
      <c r="V25" s="88"/>
      <c r="W25" s="133"/>
      <c r="X25" s="27"/>
      <c r="Y25" s="93"/>
      <c r="Z25" s="358"/>
      <c r="AA25" s="360"/>
      <c r="AB25" s="87"/>
      <c r="AC25" s="70"/>
      <c r="AD25" s="70"/>
      <c r="AE25" s="70"/>
      <c r="AF25" s="104"/>
      <c r="AG25" s="86"/>
      <c r="AH25" s="69"/>
      <c r="AI25" s="62"/>
      <c r="AJ25" s="88"/>
      <c r="AK25" s="174"/>
      <c r="AL25" s="168"/>
      <c r="AM25" s="168"/>
      <c r="AN25" s="98"/>
      <c r="AO25" s="65"/>
    </row>
    <row r="26" spans="1:41" ht="13.5" customHeight="1">
      <c r="A26" s="606"/>
      <c r="B26" s="197" t="s">
        <v>166</v>
      </c>
      <c r="C26" s="62" t="s">
        <v>568</v>
      </c>
      <c r="D26" s="88">
        <v>10</v>
      </c>
      <c r="E26" s="174"/>
      <c r="F26" s="168">
        <f>D26*0.5/35</f>
        <v>0.14285714285714285</v>
      </c>
      <c r="G26" s="168"/>
      <c r="H26" s="98">
        <f>(D26*$D$2)/1000</f>
        <v>2.36</v>
      </c>
      <c r="I26" s="65"/>
      <c r="J26" s="63" t="s">
        <v>156</v>
      </c>
      <c r="K26" s="15" t="s">
        <v>372</v>
      </c>
      <c r="L26" s="87">
        <v>2.5</v>
      </c>
      <c r="M26" s="331"/>
      <c r="N26" s="79"/>
      <c r="O26" s="78"/>
      <c r="P26" s="104">
        <f>(L26*$D$2)/1000</f>
        <v>0.59</v>
      </c>
      <c r="Q26" s="76"/>
      <c r="R26" s="149"/>
      <c r="S26" s="84"/>
      <c r="T26" s="87"/>
      <c r="U26" s="333"/>
      <c r="V26" s="333"/>
      <c r="W26" s="133"/>
      <c r="X26" s="27"/>
      <c r="Y26" s="86"/>
      <c r="Z26" s="358"/>
      <c r="AA26" s="359"/>
      <c r="AB26" s="87"/>
      <c r="AC26" s="70"/>
      <c r="AD26" s="70"/>
      <c r="AE26" s="70"/>
      <c r="AF26" s="104"/>
      <c r="AG26" s="65"/>
      <c r="AH26" s="69"/>
      <c r="AI26" s="343"/>
      <c r="AJ26" s="88"/>
      <c r="AK26" s="55"/>
      <c r="AL26" s="55"/>
      <c r="AM26" s="87"/>
      <c r="AN26" s="361"/>
      <c r="AO26" s="65"/>
    </row>
    <row r="27" spans="1:41" ht="13.5" customHeight="1">
      <c r="A27" s="606"/>
      <c r="B27" s="227" t="s">
        <v>88</v>
      </c>
      <c r="C27" s="18" t="s">
        <v>569</v>
      </c>
      <c r="D27" s="87">
        <v>10</v>
      </c>
      <c r="E27" s="55">
        <f>D27*0.5/85</f>
        <v>5.8823529411764705E-2</v>
      </c>
      <c r="F27" s="140"/>
      <c r="G27" s="140"/>
      <c r="H27" s="127"/>
      <c r="I27" s="65"/>
      <c r="J27" s="63" t="s">
        <v>157</v>
      </c>
      <c r="K27" s="564" t="s">
        <v>546</v>
      </c>
      <c r="L27" s="67">
        <v>20</v>
      </c>
      <c r="M27" s="130"/>
      <c r="N27" s="64"/>
      <c r="O27" s="133">
        <f>L27/100</f>
        <v>0.2</v>
      </c>
      <c r="P27" s="104">
        <f>(L27*$D$2)/1000</f>
        <v>4.72</v>
      </c>
      <c r="Q27" s="76"/>
      <c r="R27" s="149"/>
      <c r="S27" s="84"/>
      <c r="T27" s="334"/>
      <c r="U27" s="88"/>
      <c r="V27" s="87"/>
      <c r="W27" s="133"/>
      <c r="X27" s="27"/>
      <c r="Y27" s="86"/>
      <c r="Z27" s="358"/>
      <c r="AA27" s="140"/>
      <c r="AB27" s="193"/>
      <c r="AC27" s="70"/>
      <c r="AD27" s="70"/>
      <c r="AE27" s="70"/>
      <c r="AF27" s="104"/>
      <c r="AG27" s="108"/>
      <c r="AH27" s="69"/>
      <c r="AI27" s="62"/>
      <c r="AJ27" s="88"/>
      <c r="AK27" s="67"/>
      <c r="AL27" s="67"/>
      <c r="AM27" s="67"/>
      <c r="AN27" s="260"/>
      <c r="AO27" s="65"/>
    </row>
    <row r="28" spans="1:41" ht="13.5" customHeight="1">
      <c r="A28" s="606"/>
      <c r="B28" s="227" t="s">
        <v>0</v>
      </c>
      <c r="C28" s="18"/>
      <c r="D28" s="87"/>
      <c r="E28" s="245"/>
      <c r="F28" s="245"/>
      <c r="G28" s="70"/>
      <c r="H28" s="77"/>
      <c r="I28" s="65"/>
      <c r="J28" s="63" t="s">
        <v>0</v>
      </c>
      <c r="K28" s="70"/>
      <c r="L28" s="67"/>
      <c r="M28" s="61"/>
      <c r="N28" s="67"/>
      <c r="O28" s="67"/>
      <c r="P28" s="195"/>
      <c r="Q28" s="76"/>
      <c r="R28" s="178"/>
      <c r="S28" s="84"/>
      <c r="T28" s="87"/>
      <c r="U28" s="88"/>
      <c r="V28" s="88"/>
      <c r="W28" s="85"/>
      <c r="X28" s="27"/>
      <c r="Y28" s="131"/>
      <c r="Z28" s="358"/>
      <c r="AA28" s="140"/>
      <c r="AB28" s="193"/>
      <c r="AC28" s="70"/>
      <c r="AD28" s="70"/>
      <c r="AE28" s="70"/>
      <c r="AF28" s="104"/>
      <c r="AG28" s="65"/>
      <c r="AH28" s="429"/>
      <c r="AI28" s="57"/>
      <c r="AJ28" s="58"/>
      <c r="AK28" s="59"/>
      <c r="AL28" s="59"/>
      <c r="AM28" s="59"/>
      <c r="AN28" s="60"/>
      <c r="AO28" s="86"/>
    </row>
    <row r="29" spans="1:41" ht="13.5" customHeight="1">
      <c r="A29" s="622"/>
      <c r="B29" s="101" t="s">
        <v>65</v>
      </c>
      <c r="C29" s="472"/>
      <c r="D29" s="193"/>
      <c r="E29" s="70"/>
      <c r="F29" s="70"/>
      <c r="G29" s="70"/>
      <c r="H29" s="104"/>
      <c r="I29" s="65"/>
      <c r="J29" s="101" t="s">
        <v>65</v>
      </c>
      <c r="K29" s="163"/>
      <c r="L29" s="87"/>
      <c r="M29" s="67"/>
      <c r="N29" s="67"/>
      <c r="O29" s="67"/>
      <c r="P29" s="104"/>
      <c r="Q29" s="76"/>
      <c r="R29" s="362"/>
      <c r="S29" s="62"/>
      <c r="T29" s="88"/>
      <c r="U29" s="129"/>
      <c r="V29" s="64"/>
      <c r="W29" s="70"/>
      <c r="X29" s="77"/>
      <c r="Y29" s="65"/>
      <c r="Z29" s="358"/>
      <c r="AA29" s="140"/>
      <c r="AB29" s="193"/>
      <c r="AC29" s="70"/>
      <c r="AD29" s="70"/>
      <c r="AE29" s="70"/>
      <c r="AF29" s="104"/>
      <c r="AG29" s="65"/>
      <c r="AH29" s="101"/>
      <c r="AI29" s="57"/>
      <c r="AJ29" s="58"/>
      <c r="AK29" s="59"/>
      <c r="AL29" s="59"/>
      <c r="AM29" s="59"/>
      <c r="AN29" s="60"/>
      <c r="AO29" s="261"/>
    </row>
    <row r="30" spans="1:41" ht="13.5" customHeight="1">
      <c r="A30" s="606"/>
      <c r="B30" s="363"/>
      <c r="C30" s="447"/>
      <c r="D30" s="448"/>
      <c r="E30" s="449"/>
      <c r="F30" s="449"/>
      <c r="G30" s="450"/>
      <c r="H30" s="451"/>
      <c r="I30" s="65"/>
      <c r="J30" s="69"/>
      <c r="K30" s="163"/>
      <c r="L30" s="87"/>
      <c r="M30" s="67"/>
      <c r="N30" s="67"/>
      <c r="O30" s="67"/>
      <c r="P30" s="104"/>
      <c r="Q30" s="76"/>
      <c r="R30" s="362"/>
      <c r="S30" s="62"/>
      <c r="T30" s="88"/>
      <c r="U30" s="129"/>
      <c r="V30" s="64"/>
      <c r="W30" s="70"/>
      <c r="X30" s="77"/>
      <c r="Y30" s="65"/>
      <c r="Z30" s="358"/>
      <c r="AA30" s="140"/>
      <c r="AB30" s="193"/>
      <c r="AC30" s="70"/>
      <c r="AD30" s="70"/>
      <c r="AE30" s="70"/>
      <c r="AF30" s="104"/>
      <c r="AG30" s="65"/>
      <c r="AH30" s="358"/>
      <c r="AI30" s="140"/>
      <c r="AJ30" s="193"/>
      <c r="AK30" s="70"/>
      <c r="AL30" s="70"/>
      <c r="AM30" s="70"/>
      <c r="AN30" s="104"/>
      <c r="AO30" s="65"/>
    </row>
    <row r="31" spans="1:41" ht="13.5" customHeight="1">
      <c r="A31" s="607"/>
      <c r="B31" s="101"/>
      <c r="C31" s="57"/>
      <c r="D31" s="58"/>
      <c r="E31" s="23"/>
      <c r="F31" s="23"/>
      <c r="G31" s="70"/>
      <c r="H31" s="108"/>
      <c r="I31" s="109"/>
      <c r="J31" s="101"/>
      <c r="K31" s="57"/>
      <c r="L31" s="58"/>
      <c r="M31" s="67"/>
      <c r="N31" s="67"/>
      <c r="O31" s="67"/>
      <c r="P31" s="104"/>
      <c r="Q31" s="144"/>
      <c r="R31" s="101"/>
      <c r="S31" s="476" t="s">
        <v>333</v>
      </c>
      <c r="T31" s="58">
        <v>1</v>
      </c>
      <c r="U31" s="23"/>
      <c r="V31" s="23"/>
      <c r="W31" s="23"/>
      <c r="X31" s="77"/>
      <c r="Y31" s="109"/>
      <c r="Z31" s="101"/>
      <c r="AA31" s="57"/>
      <c r="AB31" s="58"/>
      <c r="AC31" s="67"/>
      <c r="AD31" s="67"/>
      <c r="AE31" s="70"/>
      <c r="AF31" s="27"/>
      <c r="AG31" s="65"/>
      <c r="AH31" s="101"/>
      <c r="AI31" s="242"/>
      <c r="AJ31" s="123"/>
      <c r="AK31" s="67"/>
      <c r="AL31" s="67"/>
      <c r="AM31" s="70"/>
      <c r="AN31" s="27"/>
      <c r="AO31" s="65"/>
    </row>
    <row r="32" spans="1:41" ht="13.5" customHeight="1">
      <c r="A32" s="212"/>
      <c r="B32" s="72"/>
      <c r="C32" s="110" t="s">
        <v>259</v>
      </c>
      <c r="D32" s="116"/>
      <c r="E32" s="112"/>
      <c r="F32" s="112"/>
      <c r="G32" s="112"/>
      <c r="H32" s="567" t="s">
        <v>582</v>
      </c>
      <c r="I32" s="567" t="s">
        <v>583</v>
      </c>
      <c r="J32" s="72"/>
      <c r="K32" s="110" t="s">
        <v>259</v>
      </c>
      <c r="L32" s="119"/>
      <c r="M32" s="112"/>
      <c r="N32" s="112"/>
      <c r="O32" s="112"/>
      <c r="P32" s="567" t="s">
        <v>582</v>
      </c>
      <c r="Q32" s="567" t="s">
        <v>583</v>
      </c>
      <c r="R32" s="118"/>
      <c r="S32" s="110" t="s">
        <v>259</v>
      </c>
      <c r="T32" s="111"/>
      <c r="U32" s="112"/>
      <c r="V32" s="112"/>
      <c r="W32" s="112"/>
      <c r="X32" s="567" t="s">
        <v>582</v>
      </c>
      <c r="Y32" s="567" t="s">
        <v>583</v>
      </c>
      <c r="Z32" s="20"/>
      <c r="AA32" s="110" t="s">
        <v>259</v>
      </c>
      <c r="AB32" s="111"/>
      <c r="AC32" s="112"/>
      <c r="AD32" s="112"/>
      <c r="AE32" s="112"/>
      <c r="AF32" s="567" t="s">
        <v>582</v>
      </c>
      <c r="AG32" s="567" t="s">
        <v>583</v>
      </c>
      <c r="AH32" s="20"/>
      <c r="AI32" s="110" t="s">
        <v>259</v>
      </c>
      <c r="AJ32" s="111"/>
      <c r="AK32" s="112"/>
      <c r="AL32" s="112"/>
      <c r="AM32" s="112"/>
      <c r="AN32" s="567" t="s">
        <v>582</v>
      </c>
      <c r="AO32" s="567" t="s">
        <v>583</v>
      </c>
    </row>
    <row r="33" spans="1:41" ht="13.5" customHeight="1">
      <c r="A33" s="600"/>
      <c r="B33" s="603" t="s">
        <v>260</v>
      </c>
      <c r="C33" s="37" t="s">
        <v>261</v>
      </c>
      <c r="D33" s="94"/>
      <c r="E33" s="113"/>
      <c r="F33" s="113"/>
      <c r="G33" s="113"/>
      <c r="H33" s="45">
        <v>4.5</v>
      </c>
      <c r="I33" s="46">
        <f>SUM(E4:E31)</f>
        <v>5.8970588235294112</v>
      </c>
      <c r="J33" s="608" t="s">
        <v>260</v>
      </c>
      <c r="K33" s="37" t="s">
        <v>261</v>
      </c>
      <c r="L33" s="45"/>
      <c r="M33" s="120"/>
      <c r="N33" s="120"/>
      <c r="O33" s="120"/>
      <c r="P33" s="45">
        <v>4.5</v>
      </c>
      <c r="Q33" s="46">
        <f>SUM(M4:M31)</f>
        <v>5</v>
      </c>
      <c r="R33" s="598" t="s">
        <v>260</v>
      </c>
      <c r="S33" s="37" t="s">
        <v>261</v>
      </c>
      <c r="T33" s="45"/>
      <c r="U33" s="120"/>
      <c r="V33" s="120"/>
      <c r="W33" s="120"/>
      <c r="X33" s="45">
        <v>4.5</v>
      </c>
      <c r="Y33" s="46">
        <f>SUM(U4:U31)</f>
        <v>5.1764705882352944</v>
      </c>
      <c r="Z33" s="598" t="s">
        <v>260</v>
      </c>
      <c r="AA33" s="37" t="s">
        <v>261</v>
      </c>
      <c r="AB33" s="45"/>
      <c r="AC33" s="120"/>
      <c r="AD33" s="120"/>
      <c r="AE33" s="120"/>
      <c r="AF33" s="45">
        <v>0</v>
      </c>
      <c r="AG33" s="46">
        <f>SUM(AC4:AC31)</f>
        <v>0</v>
      </c>
      <c r="AH33" s="598" t="s">
        <v>260</v>
      </c>
      <c r="AI33" s="37" t="s">
        <v>261</v>
      </c>
      <c r="AJ33" s="45"/>
      <c r="AK33" s="120"/>
      <c r="AL33" s="120"/>
      <c r="AM33" s="120"/>
      <c r="AN33" s="45">
        <v>0</v>
      </c>
      <c r="AO33" s="46">
        <f>SUM(AK4:AK31)</f>
        <v>0</v>
      </c>
    </row>
    <row r="34" spans="1:41" ht="13.5" customHeight="1">
      <c r="A34" s="601"/>
      <c r="B34" s="603"/>
      <c r="C34" s="38" t="s">
        <v>262</v>
      </c>
      <c r="D34" s="95"/>
      <c r="E34" s="113"/>
      <c r="F34" s="113"/>
      <c r="G34" s="113"/>
      <c r="H34" s="46">
        <v>2</v>
      </c>
      <c r="I34" s="46">
        <f>SUM(F5:F31)</f>
        <v>2.9285714285714284</v>
      </c>
      <c r="J34" s="608"/>
      <c r="K34" s="38" t="s">
        <v>262</v>
      </c>
      <c r="L34" s="46"/>
      <c r="M34" s="120"/>
      <c r="N34" s="120"/>
      <c r="O34" s="120"/>
      <c r="P34" s="46">
        <v>2</v>
      </c>
      <c r="Q34" s="46">
        <f>SUM(N5:N31)</f>
        <v>3.1188311688311683</v>
      </c>
      <c r="R34" s="598"/>
      <c r="S34" s="38" t="s">
        <v>262</v>
      </c>
      <c r="T34" s="46"/>
      <c r="U34" s="120"/>
      <c r="V34" s="120"/>
      <c r="W34" s="120"/>
      <c r="X34" s="46">
        <v>2</v>
      </c>
      <c r="Y34" s="46">
        <f>SUM(V5:V31)</f>
        <v>2.9714285714285715</v>
      </c>
      <c r="Z34" s="598"/>
      <c r="AA34" s="38" t="s">
        <v>262</v>
      </c>
      <c r="AB34" s="46"/>
      <c r="AC34" s="120"/>
      <c r="AD34" s="120"/>
      <c r="AE34" s="120"/>
      <c r="AF34" s="46">
        <v>0</v>
      </c>
      <c r="AG34" s="46">
        <f>SUM(AD5:AD31)</f>
        <v>0</v>
      </c>
      <c r="AH34" s="598"/>
      <c r="AI34" s="38" t="s">
        <v>262</v>
      </c>
      <c r="AJ34" s="46"/>
      <c r="AK34" s="120"/>
      <c r="AL34" s="120"/>
      <c r="AM34" s="120"/>
      <c r="AN34" s="46">
        <v>0</v>
      </c>
      <c r="AO34" s="46">
        <f>SUM(AL5:AL31)</f>
        <v>0</v>
      </c>
    </row>
    <row r="35" spans="1:41" ht="13.5" customHeight="1">
      <c r="A35" s="601"/>
      <c r="B35" s="603"/>
      <c r="C35" s="39" t="s">
        <v>263</v>
      </c>
      <c r="D35" s="96"/>
      <c r="E35" s="94"/>
      <c r="F35" s="94"/>
      <c r="G35" s="94"/>
      <c r="H35" s="46">
        <f>I35</f>
        <v>1.5</v>
      </c>
      <c r="I35" s="46">
        <f>SUM(G7:G31)</f>
        <v>1.5</v>
      </c>
      <c r="J35" s="608"/>
      <c r="K35" s="39" t="s">
        <v>263</v>
      </c>
      <c r="L35" s="47"/>
      <c r="M35" s="45"/>
      <c r="N35" s="45"/>
      <c r="O35" s="45"/>
      <c r="P35" s="46">
        <f>Q35</f>
        <v>1.5399999999999998</v>
      </c>
      <c r="Q35" s="46">
        <f>SUM(O7:O31)</f>
        <v>1.5399999999999998</v>
      </c>
      <c r="R35" s="598"/>
      <c r="S35" s="39" t="s">
        <v>263</v>
      </c>
      <c r="T35" s="47"/>
      <c r="U35" s="45"/>
      <c r="V35" s="45"/>
      <c r="W35" s="45"/>
      <c r="X35" s="46">
        <f>Y35</f>
        <v>1.31</v>
      </c>
      <c r="Y35" s="46">
        <f>SUM(W7:W31)</f>
        <v>1.31</v>
      </c>
      <c r="Z35" s="598"/>
      <c r="AA35" s="39" t="s">
        <v>263</v>
      </c>
      <c r="AB35" s="47"/>
      <c r="AC35" s="45"/>
      <c r="AD35" s="45"/>
      <c r="AE35" s="45"/>
      <c r="AF35" s="46">
        <f>AG35</f>
        <v>0</v>
      </c>
      <c r="AG35" s="46">
        <f>SUM(AE7:AE31)</f>
        <v>0</v>
      </c>
      <c r="AH35" s="598"/>
      <c r="AI35" s="39" t="s">
        <v>263</v>
      </c>
      <c r="AJ35" s="47"/>
      <c r="AK35" s="45"/>
      <c r="AL35" s="45"/>
      <c r="AM35" s="45"/>
      <c r="AN35" s="46">
        <f>AO35</f>
        <v>0</v>
      </c>
      <c r="AO35" s="46">
        <f>SUM(AM7:AM31)</f>
        <v>0</v>
      </c>
    </row>
    <row r="36" spans="1:41" ht="13.5" customHeight="1">
      <c r="A36" s="601"/>
      <c r="B36" s="603"/>
      <c r="C36" s="39" t="s">
        <v>258</v>
      </c>
      <c r="D36" s="96"/>
      <c r="E36" s="95"/>
      <c r="F36" s="95"/>
      <c r="G36" s="95"/>
      <c r="H36" s="46">
        <f>I36</f>
        <v>0</v>
      </c>
      <c r="I36" s="46">
        <f>D31</f>
        <v>0</v>
      </c>
      <c r="J36" s="608"/>
      <c r="K36" s="39" t="s">
        <v>258</v>
      </c>
      <c r="L36" s="47"/>
      <c r="M36" s="46"/>
      <c r="N36" s="46"/>
      <c r="O36" s="46"/>
      <c r="P36" s="46">
        <f>Q36</f>
        <v>0</v>
      </c>
      <c r="Q36" s="46">
        <f>L31</f>
        <v>0</v>
      </c>
      <c r="R36" s="598"/>
      <c r="S36" s="39" t="s">
        <v>258</v>
      </c>
      <c r="T36" s="47"/>
      <c r="U36" s="46"/>
      <c r="V36" s="46"/>
      <c r="W36" s="46"/>
      <c r="X36" s="46">
        <f>Y36</f>
        <v>1</v>
      </c>
      <c r="Y36" s="46">
        <f>T31</f>
        <v>1</v>
      </c>
      <c r="Z36" s="598"/>
      <c r="AA36" s="39" t="s">
        <v>258</v>
      </c>
      <c r="AB36" s="47"/>
      <c r="AC36" s="46"/>
      <c r="AD36" s="46"/>
      <c r="AE36" s="46"/>
      <c r="AF36" s="46">
        <f>AG36</f>
        <v>0</v>
      </c>
      <c r="AG36" s="46">
        <f>AB31</f>
        <v>0</v>
      </c>
      <c r="AH36" s="598"/>
      <c r="AI36" s="39" t="s">
        <v>258</v>
      </c>
      <c r="AJ36" s="47"/>
      <c r="AK36" s="46"/>
      <c r="AL36" s="46"/>
      <c r="AM36" s="46"/>
      <c r="AN36" s="46">
        <f>AO36</f>
        <v>0</v>
      </c>
      <c r="AO36" s="46">
        <f>AJ31</f>
        <v>0</v>
      </c>
    </row>
    <row r="37" spans="1:41" ht="13.5" customHeight="1">
      <c r="A37" s="601"/>
      <c r="B37" s="603"/>
      <c r="C37" s="37" t="s">
        <v>264</v>
      </c>
      <c r="D37" s="96"/>
      <c r="E37" s="96"/>
      <c r="F37" s="96"/>
      <c r="G37" s="96"/>
      <c r="H37" s="46">
        <f>I37</f>
        <v>0</v>
      </c>
      <c r="I37" s="46">
        <v>0</v>
      </c>
      <c r="J37" s="608"/>
      <c r="K37" s="37" t="s">
        <v>264</v>
      </c>
      <c r="L37" s="47"/>
      <c r="M37" s="47"/>
      <c r="N37" s="47"/>
      <c r="O37" s="47"/>
      <c r="P37" s="46">
        <f>Q37</f>
        <v>0</v>
      </c>
      <c r="Q37" s="46">
        <v>0</v>
      </c>
      <c r="R37" s="598"/>
      <c r="S37" s="37" t="s">
        <v>264</v>
      </c>
      <c r="T37" s="47"/>
      <c r="U37" s="47"/>
      <c r="V37" s="47"/>
      <c r="W37" s="47"/>
      <c r="X37" s="46">
        <f>Y37</f>
        <v>0</v>
      </c>
      <c r="Y37" s="46">
        <v>0</v>
      </c>
      <c r="Z37" s="598"/>
      <c r="AA37" s="37" t="s">
        <v>264</v>
      </c>
      <c r="AB37" s="47"/>
      <c r="AC37" s="47"/>
      <c r="AD37" s="47"/>
      <c r="AE37" s="47"/>
      <c r="AF37" s="46">
        <f>AG37</f>
        <v>0</v>
      </c>
      <c r="AG37" s="46">
        <v>0</v>
      </c>
      <c r="AH37" s="598"/>
      <c r="AI37" s="37" t="s">
        <v>264</v>
      </c>
      <c r="AJ37" s="47"/>
      <c r="AK37" s="47"/>
      <c r="AL37" s="47"/>
      <c r="AM37" s="47"/>
      <c r="AN37" s="46">
        <f>AO37</f>
        <v>0</v>
      </c>
      <c r="AO37" s="46">
        <v>0</v>
      </c>
    </row>
    <row r="38" spans="1:41" ht="13.5" customHeight="1">
      <c r="A38" s="601"/>
      <c r="B38" s="603"/>
      <c r="C38" s="37" t="s">
        <v>265</v>
      </c>
      <c r="D38" s="96"/>
      <c r="E38" s="96"/>
      <c r="F38" s="96"/>
      <c r="G38" s="96"/>
      <c r="H38" s="46">
        <v>2.5</v>
      </c>
      <c r="I38" s="46">
        <v>2.5</v>
      </c>
      <c r="J38" s="608"/>
      <c r="K38" s="37" t="s">
        <v>265</v>
      </c>
      <c r="L38" s="47"/>
      <c r="M38" s="47"/>
      <c r="N38" s="47"/>
      <c r="O38" s="47"/>
      <c r="P38" s="46">
        <v>2.5</v>
      </c>
      <c r="Q38" s="46">
        <v>2.5</v>
      </c>
      <c r="R38" s="598"/>
      <c r="S38" s="37" t="s">
        <v>265</v>
      </c>
      <c r="T38" s="47"/>
      <c r="U38" s="47"/>
      <c r="V38" s="47"/>
      <c r="W38" s="47"/>
      <c r="X38" s="46">
        <v>2.5</v>
      </c>
      <c r="Y38" s="46">
        <v>2.5</v>
      </c>
      <c r="Z38" s="598"/>
      <c r="AA38" s="37" t="s">
        <v>265</v>
      </c>
      <c r="AB38" s="47"/>
      <c r="AC38" s="47"/>
      <c r="AD38" s="47"/>
      <c r="AE38" s="47"/>
      <c r="AF38" s="46">
        <v>0</v>
      </c>
      <c r="AG38" s="46">
        <v>0</v>
      </c>
      <c r="AH38" s="598"/>
      <c r="AI38" s="37" t="s">
        <v>265</v>
      </c>
      <c r="AJ38" s="47"/>
      <c r="AK38" s="47"/>
      <c r="AL38" s="47"/>
      <c r="AM38" s="47"/>
      <c r="AN38" s="46">
        <v>0</v>
      </c>
      <c r="AO38" s="46">
        <v>0</v>
      </c>
    </row>
    <row r="39" spans="1:41" ht="13.5" customHeight="1">
      <c r="A39" s="602"/>
      <c r="B39" s="604"/>
      <c r="C39" s="39" t="s">
        <v>266</v>
      </c>
      <c r="D39" s="96"/>
      <c r="E39" s="96"/>
      <c r="F39" s="96"/>
      <c r="G39" s="96"/>
      <c r="H39" s="48">
        <f>(H33*70)+(H34*75)+(H35*25)+(H36*60)+(H37*150)+(H38*45)</f>
        <v>615</v>
      </c>
      <c r="I39" s="48">
        <f>(I33*70)+(I34*75)+(I35*25)+(I36*60)+(I37*150)+(I38*45)</f>
        <v>782.43697478991589</v>
      </c>
      <c r="J39" s="609"/>
      <c r="K39" s="39" t="s">
        <v>266</v>
      </c>
      <c r="L39" s="47"/>
      <c r="M39" s="47"/>
      <c r="N39" s="47"/>
      <c r="O39" s="47"/>
      <c r="P39" s="48">
        <f>(P33*70)+(P34*75)+(P35*25)+(P36*60)+(P37*150)+(P38*45)</f>
        <v>616</v>
      </c>
      <c r="Q39" s="48">
        <f>(Q33*70)+(Q34*75)+(Q35*25)+(Q36*60)+(Q37*150)+(Q38*45)</f>
        <v>734.91233766233768</v>
      </c>
      <c r="R39" s="599"/>
      <c r="S39" s="39" t="s">
        <v>266</v>
      </c>
      <c r="T39" s="47"/>
      <c r="U39" s="47"/>
      <c r="V39" s="47"/>
      <c r="W39" s="47"/>
      <c r="X39" s="48">
        <f>(X33*70)+(X34*75)+(X35*25)+(X36*60)+(X37*150)+(X38*45)</f>
        <v>670.25</v>
      </c>
      <c r="Y39" s="48">
        <f>(Y33*70)+(Y34*75)+(Y35*25)+(Y36*60)+(Y37*150)+(Y38*45)</f>
        <v>790.4600840336135</v>
      </c>
      <c r="Z39" s="599"/>
      <c r="AA39" s="39" t="s">
        <v>266</v>
      </c>
      <c r="AB39" s="47"/>
      <c r="AC39" s="47"/>
      <c r="AD39" s="47"/>
      <c r="AE39" s="47"/>
      <c r="AF39" s="48">
        <f>(AF33*70)+(AF34*75)+(AF35*25)+(AF36*60)+(AF37*150)+(AF38*45)</f>
        <v>0</v>
      </c>
      <c r="AG39" s="48">
        <f>(AG33*70)+(AG34*75)+(AG35*25)+(AG36*60)+(AG37*150)+(AG38*45)</f>
        <v>0</v>
      </c>
      <c r="AH39" s="599"/>
      <c r="AI39" s="39" t="s">
        <v>266</v>
      </c>
      <c r="AJ39" s="47"/>
      <c r="AK39" s="47"/>
      <c r="AL39" s="47"/>
      <c r="AM39" s="47"/>
      <c r="AN39" s="48">
        <f>(AN33*70)+(AN34*75)+(AN35*25)+(AN36*60)+(AN37*150)+(AN38*45)</f>
        <v>0</v>
      </c>
      <c r="AO39" s="48">
        <f>(AO33*70)+(AO34*75)+(AO35*25)+(AO36*60)+(AO37*150)+(AO38*45)</f>
        <v>0</v>
      </c>
    </row>
    <row r="40" spans="1:41" ht="6.75" customHeight="1">
      <c r="B40" s="12"/>
      <c r="C40" s="43"/>
      <c r="F40" s="5"/>
      <c r="G40" s="5"/>
      <c r="H40" s="31"/>
      <c r="J40" s="12"/>
      <c r="K40" s="43"/>
      <c r="L40" s="12"/>
      <c r="P40" s="31"/>
      <c r="R40" s="12"/>
      <c r="S40" s="12"/>
      <c r="X40" s="31"/>
      <c r="Z40" s="12"/>
      <c r="AA40" s="43"/>
      <c r="AF40" s="31"/>
      <c r="AH40" s="12"/>
      <c r="AI40" s="43"/>
      <c r="AN40" s="31"/>
    </row>
    <row r="41" spans="1:41" ht="19.5" customHeight="1">
      <c r="B41" s="12"/>
      <c r="C41" s="43" t="s">
        <v>267</v>
      </c>
      <c r="F41" s="5"/>
      <c r="G41" s="5"/>
      <c r="H41" s="31"/>
      <c r="J41" s="12"/>
      <c r="K41" s="43" t="s">
        <v>268</v>
      </c>
      <c r="L41" s="12"/>
      <c r="P41" s="31"/>
      <c r="R41" s="12"/>
      <c r="S41" s="12" t="s">
        <v>269</v>
      </c>
      <c r="X41" s="31"/>
      <c r="Z41" s="12"/>
      <c r="AA41" s="43"/>
      <c r="AF41" s="31"/>
      <c r="AH41" s="12"/>
      <c r="AI41" s="43"/>
      <c r="AN41" s="31"/>
    </row>
    <row r="42" spans="1:41" ht="18.75" customHeight="1">
      <c r="B42" s="12"/>
      <c r="C42" s="587" t="s">
        <v>270</v>
      </c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31"/>
      <c r="R42" s="12"/>
      <c r="S42" s="12"/>
      <c r="X42" s="31"/>
      <c r="Z42" s="12"/>
      <c r="AA42" s="43"/>
      <c r="AF42" s="31"/>
      <c r="AN42" s="31"/>
    </row>
  </sheetData>
  <mergeCells count="26">
    <mergeCell ref="C42:O42"/>
    <mergeCell ref="S21:S23"/>
    <mergeCell ref="AA21:AA23"/>
    <mergeCell ref="AI21:AI23"/>
    <mergeCell ref="A24:A31"/>
    <mergeCell ref="A33:A39"/>
    <mergeCell ref="B33:B39"/>
    <mergeCell ref="J33:J39"/>
    <mergeCell ref="R33:R39"/>
    <mergeCell ref="Z33:Z39"/>
    <mergeCell ref="AH33:AH39"/>
    <mergeCell ref="K21:K23"/>
    <mergeCell ref="A5:A7"/>
    <mergeCell ref="A8:A13"/>
    <mergeCell ref="A14:A19"/>
    <mergeCell ref="A20:A23"/>
    <mergeCell ref="C21:C23"/>
    <mergeCell ref="D1:J1"/>
    <mergeCell ref="D2:E2"/>
    <mergeCell ref="K2:AO2"/>
    <mergeCell ref="A3:A4"/>
    <mergeCell ref="C3:D3"/>
    <mergeCell ref="K3:L3"/>
    <mergeCell ref="S3:T3"/>
    <mergeCell ref="AA3:AB3"/>
    <mergeCell ref="AI3:AJ3"/>
  </mergeCells>
  <phoneticPr fontId="20" type="noConversion"/>
  <pageMargins left="0.27559055118110237" right="0" top="0" bottom="0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7</vt:i4>
      </vt:variant>
    </vt:vector>
  </HeadingPairs>
  <TitlesOfParts>
    <vt:vector size="14" baseType="lpstr">
      <vt:lpstr>12月菜單</vt:lpstr>
      <vt:lpstr>素食</vt:lpstr>
      <vt:lpstr>1201-1205</vt:lpstr>
      <vt:lpstr>1208-1212</vt:lpstr>
      <vt:lpstr>1215-1219</vt:lpstr>
      <vt:lpstr>1222-1226</vt:lpstr>
      <vt:lpstr>1229-1231</vt:lpstr>
      <vt:lpstr>'1201-1205'!Print_Area</vt:lpstr>
      <vt:lpstr>'1208-1212'!Print_Area</vt:lpstr>
      <vt:lpstr>'1215-1219'!Print_Area</vt:lpstr>
      <vt:lpstr>'1222-1226'!Print_Area</vt:lpstr>
      <vt:lpstr>'1229-1231'!Print_Area</vt:lpstr>
      <vt:lpstr>'12月菜單'!Print_Area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2025-11-27T06:46:16Z</cp:lastPrinted>
  <dcterms:created xsi:type="dcterms:W3CDTF">2010-08-25T11:17:24Z</dcterms:created>
  <dcterms:modified xsi:type="dcterms:W3CDTF">2025-11-27T07:05:06Z</dcterms:modified>
</cp:coreProperties>
</file>